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filterPrivacy="1"/>
  <xr:revisionPtr revIDLastSave="0" documentId="13_ncr:1_{7B0D6F45-E08A-4D12-9D7B-1755AAFD6C60}" xr6:coauthVersionLast="46" xr6:coauthVersionMax="47" xr10:uidLastSave="{00000000-0000-0000-0000-000000000000}"/>
  <bookViews>
    <workbookView xWindow="-120" yWindow="-120" windowWidth="38640" windowHeight="21240" xr2:uid="{00000000-000D-0000-FFFF-FFFF00000000}"/>
  </bookViews>
  <sheets>
    <sheet name="5 илова" sheetId="1" r:id="rId1"/>
  </sheets>
  <definedNames>
    <definedName name="_xlnm._FilterDatabase" localSheetId="0" hidden="1">'5 илова'!$A$7:$M$44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41" i="1" l="1"/>
  <c r="K326" i="1"/>
  <c r="K325" i="1"/>
  <c r="K324" i="1"/>
  <c r="K323" i="1"/>
  <c r="K320" i="1"/>
  <c r="K319" i="1"/>
  <c r="K317" i="1"/>
  <c r="K316" i="1"/>
  <c r="K314" i="1"/>
  <c r="K313" i="1"/>
  <c r="K311" i="1"/>
  <c r="K310" i="1"/>
  <c r="K309" i="1"/>
  <c r="K308" i="1"/>
  <c r="K307" i="1"/>
  <c r="K306" i="1"/>
  <c r="K305" i="1"/>
  <c r="K304" i="1"/>
  <c r="K303" i="1"/>
  <c r="K302" i="1"/>
  <c r="K301" i="1"/>
  <c r="K299" i="1"/>
  <c r="L294" i="1"/>
  <c r="L293" i="1"/>
  <c r="L292"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37" i="1"/>
  <c r="L236" i="1"/>
  <c r="L235" i="1"/>
  <c r="L234"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A199" i="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L198" i="1"/>
  <c r="L233" i="1" s="1"/>
  <c r="L197" i="1"/>
  <c r="L191" i="1"/>
  <c r="L196" i="1"/>
  <c r="L195" i="1"/>
  <c r="L194" i="1"/>
  <c r="L193" i="1"/>
  <c r="L192"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l="1"/>
  <c r="L148" i="1"/>
  <c r="L147" i="1"/>
  <c r="L146" i="1"/>
  <c r="L145" i="1"/>
  <c r="L144" i="1"/>
  <c r="L143" i="1"/>
  <c r="L142" i="1"/>
  <c r="L141" i="1"/>
  <c r="L140" i="1"/>
  <c r="L139" i="1"/>
  <c r="L138" i="1"/>
  <c r="L137" i="1"/>
  <c r="L136" i="1"/>
  <c r="L135" i="1"/>
  <c r="L134" i="1"/>
  <c r="L133" i="1"/>
  <c r="L132" i="1"/>
  <c r="L131" i="1"/>
  <c r="L130" i="1"/>
  <c r="L129" i="1"/>
  <c r="L128" i="1"/>
  <c r="L127" i="1"/>
  <c r="A127" i="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L126" i="1"/>
  <c r="L125" i="1"/>
  <c r="L124" i="1"/>
  <c r="L118" i="1"/>
  <c r="L116" i="1"/>
  <c r="L112" i="1"/>
  <c r="L107" i="1"/>
  <c r="L104" i="1"/>
  <c r="L103" i="1"/>
  <c r="L102" i="1"/>
  <c r="L101" i="1"/>
  <c r="L98" i="1"/>
  <c r="L97" i="1"/>
  <c r="L96" i="1"/>
  <c r="L95" i="1"/>
  <c r="L94" i="1"/>
  <c r="L93" i="1"/>
  <c r="L92" i="1"/>
  <c r="L91" i="1"/>
  <c r="L90" i="1"/>
  <c r="L89" i="1"/>
  <c r="L88" i="1"/>
  <c r="L87" i="1"/>
  <c r="L86" i="1"/>
  <c r="L85" i="1"/>
  <c r="L84" i="1"/>
  <c r="L83" i="1"/>
  <c r="L82" i="1"/>
  <c r="L81" i="1"/>
  <c r="L80" i="1"/>
  <c r="L79" i="1"/>
  <c r="L78" i="1"/>
  <c r="L77" i="1"/>
  <c r="K75" i="1"/>
  <c r="L75" i="1" s="1"/>
  <c r="K74" i="1"/>
  <c r="L74" i="1" s="1"/>
  <c r="K73" i="1"/>
  <c r="L73" i="1" s="1"/>
  <c r="L76" i="1" s="1"/>
  <c r="J72" i="1"/>
  <c r="L71" i="1"/>
  <c r="L70" i="1"/>
  <c r="L69" i="1"/>
  <c r="L68" i="1"/>
  <c r="L67" i="1"/>
  <c r="L66" i="1"/>
  <c r="L65" i="1"/>
  <c r="L64" i="1"/>
  <c r="L63" i="1"/>
  <c r="L62" i="1"/>
  <c r="L61" i="1"/>
  <c r="L60" i="1"/>
  <c r="L59" i="1"/>
  <c r="L58" i="1"/>
  <c r="L57" i="1"/>
  <c r="L56" i="1"/>
  <c r="L55" i="1"/>
  <c r="L54" i="1"/>
  <c r="L53" i="1"/>
  <c r="L52" i="1"/>
  <c r="L51" i="1"/>
  <c r="L50" i="1"/>
  <c r="L49" i="1"/>
  <c r="L48" i="1"/>
  <c r="L47" i="1"/>
  <c r="L46" i="1"/>
  <c r="L44" i="1" l="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4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C287" authorId="0" shapeId="0" xr:uid="{739A9959-ED04-4D50-BEBD-B93BC74A33CF}">
      <text>
        <r>
          <rPr>
            <b/>
            <sz val="9"/>
            <color indexed="81"/>
            <rFont val="Tahoma"/>
            <family val="2"/>
            <charset val="204"/>
          </rPr>
          <t xml:space="preserve">Автор:
</t>
        </r>
      </text>
    </comment>
    <comment ref="C288" authorId="0" shapeId="0" xr:uid="{025BC353-CCAA-4A5B-ADD2-AB5A6C483327}">
      <text>
        <r>
          <rPr>
            <b/>
            <sz val="9"/>
            <color indexed="81"/>
            <rFont val="Tahoma"/>
            <family val="2"/>
            <charset val="204"/>
          </rPr>
          <t xml:space="preserve">Автор:
</t>
        </r>
      </text>
    </comment>
    <comment ref="C289" authorId="0" shapeId="0" xr:uid="{8E72C679-D5FC-4224-9AAF-1DB08933B155}">
      <text>
        <r>
          <rPr>
            <b/>
            <sz val="9"/>
            <color indexed="81"/>
            <rFont val="Tahoma"/>
            <family val="2"/>
            <charset val="204"/>
          </rPr>
          <t xml:space="preserve">Автор:
</t>
        </r>
      </text>
    </comment>
    <comment ref="C290" authorId="0" shapeId="0" xr:uid="{F58B3381-6550-4EE0-9861-F5E0BCC0B71F}">
      <text>
        <r>
          <rPr>
            <b/>
            <sz val="9"/>
            <color indexed="81"/>
            <rFont val="Tahoma"/>
            <family val="2"/>
            <charset val="204"/>
          </rPr>
          <t xml:space="preserve">Автор:
</t>
        </r>
      </text>
    </comment>
    <comment ref="C291" authorId="0" shapeId="0" xr:uid="{F9792D7F-A33C-4EE4-8659-0B7F6B50F56D}">
      <text>
        <r>
          <rPr>
            <b/>
            <sz val="9"/>
            <color indexed="81"/>
            <rFont val="Tahoma"/>
            <family val="2"/>
            <charset val="204"/>
          </rPr>
          <t xml:space="preserve">Автор:
</t>
        </r>
      </text>
    </comment>
    <comment ref="C292" authorId="0" shapeId="0" xr:uid="{EFBC18B1-6377-4401-B47A-522EC90AD638}">
      <text>
        <r>
          <rPr>
            <b/>
            <sz val="9"/>
            <color indexed="81"/>
            <rFont val="Tahoma"/>
            <family val="2"/>
            <charset val="204"/>
          </rPr>
          <t xml:space="preserve">Автор:
</t>
        </r>
      </text>
    </comment>
    <comment ref="C293" authorId="0" shapeId="0" xr:uid="{2ED0AC5E-151C-4402-B329-4F1E88028B0F}">
      <text>
        <r>
          <rPr>
            <b/>
            <sz val="9"/>
            <color indexed="81"/>
            <rFont val="Tahoma"/>
            <family val="2"/>
            <charset val="204"/>
          </rPr>
          <t xml:space="preserve">Автор:
</t>
        </r>
      </text>
    </comment>
  </commentList>
</comments>
</file>

<file path=xl/sharedStrings.xml><?xml version="1.0" encoding="utf-8"?>
<sst xmlns="http://schemas.openxmlformats.org/spreadsheetml/2006/main" count="2732" uniqueCount="813">
  <si>
    <t>Бюджет жараёнининг очиқлигини таъминлаш мақсадида расмий веб-сайтларда маълумотларни жойлаштириш тартиби тўғрисидаги низомга</t>
  </si>
  <si>
    <t xml:space="preserve">5-ИЛОВА </t>
  </si>
  <si>
    <t>МАЪЛУМОТЛАР</t>
  </si>
  <si>
    <t>Т/р</t>
  </si>
  <si>
    <t>Ҳисобот даври</t>
  </si>
  <si>
    <t>Харид қилинган товарлар ва хизматлар номи</t>
  </si>
  <si>
    <t>Молиялаштириш манбаси</t>
  </si>
  <si>
    <t>Харид жараёнини амалга ошириш тури</t>
  </si>
  <si>
    <t>Лот/шартнома рақами</t>
  </si>
  <si>
    <t>Харид қилинаётган товарлар (Хизматлар) ўлчов бирлиги (имконият даражасида)</t>
  </si>
  <si>
    <t>Харид қилинаётган товарлар (хизматлар) миқдори (ҳажми)</t>
  </si>
  <si>
    <t>Битим (шартнома) бўйича товарлар (хизматлар) бир бирлиги нархи (тарифи сўмда)</t>
  </si>
  <si>
    <t>Харид қилинган товарлар (хизматлар) жами миқдори (ҳажми) қиймати (минг сўм)</t>
  </si>
  <si>
    <t>Почта маркаси</t>
  </si>
  <si>
    <t>Пудратчи тўғрисида маълумотлар (номи)</t>
  </si>
  <si>
    <t>Пудратчи тўғрисида маълумотлар (Корхона СТИРи)</t>
  </si>
  <si>
    <t>Департамент  органлари томонидан</t>
  </si>
  <si>
    <t>электрон дўкон</t>
  </si>
  <si>
    <t>пачка</t>
  </si>
  <si>
    <t>Конверт</t>
  </si>
  <si>
    <t>дона</t>
  </si>
  <si>
    <t>ягона етказиб берувчи</t>
  </si>
  <si>
    <t>Қоғоз</t>
  </si>
  <si>
    <t>Бумага для офисной техники белая</t>
  </si>
  <si>
    <t>Конверт почтовый бумажный</t>
  </si>
  <si>
    <t>300795696</t>
  </si>
  <si>
    <t>KANS SHOP XK</t>
  </si>
  <si>
    <t>шт</t>
  </si>
  <si>
    <t>"Наманган ИВЦ" МЧЖ</t>
  </si>
  <si>
    <t>Обложка</t>
  </si>
  <si>
    <t>Бумага А4</t>
  </si>
  <si>
    <t>Ўзбекистон Республикасининг Давлат бюджети</t>
  </si>
  <si>
    <t>306605769</t>
  </si>
  <si>
    <t>Оқ қоғоз</t>
  </si>
  <si>
    <t>Жамланма</t>
  </si>
  <si>
    <t>Дона</t>
  </si>
  <si>
    <t>Коғоз А 4</t>
  </si>
  <si>
    <t>Электрон дўкон</t>
  </si>
  <si>
    <t>Половая тряпка</t>
  </si>
  <si>
    <t>метр</t>
  </si>
  <si>
    <t>Қоғоз А4</t>
  </si>
  <si>
    <t>Тряпка для очистки поверхностей</t>
  </si>
  <si>
    <t>32205941230045</t>
  </si>
  <si>
    <t>литр</t>
  </si>
  <si>
    <t>ООО MARS SMART SALE</t>
  </si>
  <si>
    <t>Открытки</t>
  </si>
  <si>
    <t>Краска эмаль</t>
  </si>
  <si>
    <t>ЧП ABUBAKIR INOVATSIYON SERVIS</t>
  </si>
  <si>
    <t>"O`ZBEKISTON POCHTASI" АЖ</t>
  </si>
  <si>
    <t>Марказий маҳкама</t>
  </si>
  <si>
    <t>Самарқанд вилояти бошқармаси</t>
  </si>
  <si>
    <t>Навоий вилояти бошқармаси</t>
  </si>
  <si>
    <t>Сирдарё вилояти бошқармаси</t>
  </si>
  <si>
    <t>Бухоро вилояти бошқармаси</t>
  </si>
  <si>
    <t>Мыло туалетное жидкое</t>
  </si>
  <si>
    <t>Полиэтиленовые пакеты</t>
  </si>
  <si>
    <t>Телефонный аппарат</t>
  </si>
  <si>
    <t>Почтовая марка</t>
  </si>
  <si>
    <t>Оқ қоғоз А4</t>
  </si>
  <si>
    <t>бюджетдан ташқари</t>
  </si>
  <si>
    <t>Книга Регистрации</t>
  </si>
  <si>
    <t>"АРАКС" куп сохали кичик корхонаси</t>
  </si>
  <si>
    <t>"Urganch master klass"хусусий корхонаси</t>
  </si>
  <si>
    <t>Фото рамка</t>
  </si>
  <si>
    <t>OOO SHUXRAT KANSTOVAR</t>
  </si>
  <si>
    <t>ООО KANS OFFICE-</t>
  </si>
  <si>
    <t xml:space="preserve">Фотобумага </t>
  </si>
  <si>
    <t>Наманган вилояти бошқармаси</t>
  </si>
  <si>
    <t>Конверт А4</t>
  </si>
  <si>
    <t>204387372</t>
  </si>
  <si>
    <t>308067400</t>
  </si>
  <si>
    <t>306663627</t>
  </si>
  <si>
    <t>303473446</t>
  </si>
  <si>
    <t>бюджет ташкилотларининг  Ривожлантириш жамғармалари маблағлари</t>
  </si>
  <si>
    <t>Бумага Svetocopy A4, пл.80гр/м2, 1пач./2,5 кг</t>
  </si>
  <si>
    <t>миллий дўкон</t>
  </si>
  <si>
    <t>Прямые закупки</t>
  </si>
  <si>
    <t>Порошок стиральный</t>
  </si>
  <si>
    <t>Папка</t>
  </si>
  <si>
    <t>"MUZAFFARANVAR BIZNES" МЧЖ</t>
  </si>
  <si>
    <t>СП WORLD PAPER TRADING</t>
  </si>
  <si>
    <t>СП WORLD PAPER TRADING-</t>
  </si>
  <si>
    <t>YaTT Israilov Abdumalikjon-</t>
  </si>
  <si>
    <t>479228912</t>
  </si>
  <si>
    <t>308643697</t>
  </si>
  <si>
    <t>СП JAXON KANS EXPRESS</t>
  </si>
  <si>
    <t>Телефон аппарат</t>
  </si>
  <si>
    <t>307314860</t>
  </si>
  <si>
    <t>Chartak Platinum Trade</t>
  </si>
  <si>
    <t>"Виртус" ООО НТЦ маркази</t>
  </si>
  <si>
    <t xml:space="preserve">Половая тряпка  </t>
  </si>
  <si>
    <t>1-чор.2023й</t>
  </si>
  <si>
    <t>Скоросшиватель</t>
  </si>
  <si>
    <t>Автотранспорт шиналари</t>
  </si>
  <si>
    <t>Бухоро вилояти Вобкент ш. "Global Avto Plyus" МЧЖ</t>
  </si>
  <si>
    <t>8х650,0
24х550,0</t>
  </si>
  <si>
    <t>"Gold Logotype" МЧЖ-20208000704695370001-01117</t>
  </si>
  <si>
    <t>Фото бумага</t>
  </si>
  <si>
    <t>YaTT G`AYBULLAYEVA SOXIBA MEXRIDINOVNA-20218000305588982001-00083</t>
  </si>
  <si>
    <t>40711865400011</t>
  </si>
  <si>
    <t>Пачка</t>
  </si>
  <si>
    <t>"BUSINESS STAR MAX" Xususiy korxona-20208000505137753001-00128</t>
  </si>
  <si>
    <t>306827706</t>
  </si>
  <si>
    <t>"JIZZAX KANS" Xususiy korxona-20208000905157391001-01117</t>
  </si>
  <si>
    <t>306988356</t>
  </si>
  <si>
    <t>Жиззах вилояти бошқармаси</t>
  </si>
  <si>
    <t>иш юритув китоби</t>
  </si>
  <si>
    <t>231110081254003/1031874</t>
  </si>
  <si>
    <t>231110081253998/1031869</t>
  </si>
  <si>
    <t>22111008498038/432453</t>
  </si>
  <si>
    <t>Наманган ИВЦ МЧЖ</t>
  </si>
  <si>
    <t>200046618</t>
  </si>
  <si>
    <t>221110081073523/921697</t>
  </si>
  <si>
    <t>"Хотамтой" КТС ва ИЧ хусусий фирмаси</t>
  </si>
  <si>
    <t>Жесткий диск</t>
  </si>
  <si>
    <t>231110081294481/1068759</t>
  </si>
  <si>
    <t>YATT Satimov Ravshanjon</t>
  </si>
  <si>
    <t>32212922190043</t>
  </si>
  <si>
    <t>OOO "HIGH WIDE STAR"</t>
  </si>
  <si>
    <t>МЧЖ "MANAGEMENT SFAR"</t>
  </si>
  <si>
    <t>ООО MY OFFICE STATIONERY</t>
  </si>
  <si>
    <t>KARTALL PLUSS MCHJ</t>
  </si>
  <si>
    <t>Мыло хозяйственное твердое</t>
  </si>
  <si>
    <t>ООО Finance world services</t>
  </si>
  <si>
    <t>л</t>
  </si>
  <si>
    <t>ООО "EXPRESS BROKER" LLC</t>
  </si>
  <si>
    <t>OOO "AL-ZUBEN"</t>
  </si>
  <si>
    <t>Книги печатные</t>
  </si>
  <si>
    <t>"SILVER STAR PRINT" OOO</t>
  </si>
  <si>
    <t>ООО BOBUR EXCLUSIVE QURILISH-20208000500901699001-01064</t>
  </si>
  <si>
    <t>305646687</t>
  </si>
  <si>
    <t>ООО KANS MIR NAVOIY-20208000905325297001-00206</t>
  </si>
  <si>
    <t>"Navoiy Armada" МЧЖ-20208000000510497001-00199</t>
  </si>
  <si>
    <t>ЧП COWORK-20208000305114960001-00196</t>
  </si>
  <si>
    <t>ILYOSBEK BIZNES CLASS oilaviy korxonasi-20208000305146205001-01148</t>
  </si>
  <si>
    <t>306889455</t>
  </si>
  <si>
    <t>жидкое мыло</t>
  </si>
  <si>
    <t>Бумага</t>
  </si>
  <si>
    <t>"Канц-Маркет" тижорат корхонаси-20208000004238936001-00401</t>
  </si>
  <si>
    <t xml:space="preserve">ЎРҚ-684-сон 22.04.2021й                           (электрон дўкон)           </t>
  </si>
  <si>
    <t>231110081350118/ №1121871                  12.03.2023й</t>
  </si>
  <si>
    <t>ООО JAUMKANS PAPER</t>
  </si>
  <si>
    <t>231110081364019/ №1134594                16.03.2023й</t>
  </si>
  <si>
    <t>"AMINJON KANS SAVDO"мчж</t>
  </si>
  <si>
    <t>бюджет</t>
  </si>
  <si>
    <t>Бумага офсетная</t>
  </si>
  <si>
    <t>231110081319102</t>
  </si>
  <si>
    <t xml:space="preserve">пачка </t>
  </si>
  <si>
    <t>231100101355173</t>
  </si>
  <si>
    <t>Аккумулятор свинцовый для запуска поршневых двигателей</t>
  </si>
  <si>
    <t>231110081318972</t>
  </si>
  <si>
    <t>ООО "CTEEL CITY "</t>
  </si>
  <si>
    <t>Шины пневматические для легкового автомобиля</t>
  </si>
  <si>
    <t xml:space="preserve">231110081315587
 </t>
  </si>
  <si>
    <t>Радиатор охлаждения автомобиля</t>
  </si>
  <si>
    <t>231110081315592</t>
  </si>
  <si>
    <t>Водяной шланг</t>
  </si>
  <si>
    <t>231110081338069</t>
  </si>
  <si>
    <t>YTT TOJIYEV MUHRIDDIN MUHIDDIN O?G?LI</t>
  </si>
  <si>
    <t>31907996270036</t>
  </si>
  <si>
    <t>м</t>
  </si>
  <si>
    <t>231110081398382</t>
  </si>
  <si>
    <t>Сурхондарё вилояти бошқармаси</t>
  </si>
  <si>
    <t>Машинка для чистки обуви</t>
  </si>
  <si>
    <t>OSMANSHOX OY TRADE MCHJ</t>
  </si>
  <si>
    <t>Источник бесперебойного питания</t>
  </si>
  <si>
    <t>ЧП OSIYO KOMPYUTER INVEST</t>
  </si>
  <si>
    <t>Лампа накаливания</t>
  </si>
  <si>
    <t>FUTURE TECHNOLOGY GROUP INK</t>
  </si>
  <si>
    <t>Средства моющие для туалетов и ванных комнат</t>
  </si>
  <si>
    <t>ЯТТ  XUJARULOVA GULOYIM MENGLIKULOVNA</t>
  </si>
  <si>
    <t>.42406821910021</t>
  </si>
  <si>
    <t>Блокнот</t>
  </si>
  <si>
    <t>NEW STAR BUSINESS BREND  MCHJ</t>
  </si>
  <si>
    <t>Ручка канцелярская</t>
  </si>
  <si>
    <t>ООО  BEKABAD HOLDING</t>
  </si>
  <si>
    <t>Табличка информационная</t>
  </si>
  <si>
    <t>THE NEXT DREAM  MCHJ</t>
  </si>
  <si>
    <t>Тошкент вилояти бошқармаси</t>
  </si>
  <si>
    <t>почтовой конверт</t>
  </si>
  <si>
    <t>231110081234490/1015676</t>
  </si>
  <si>
    <t>XADICHA BINTI ABIY MCHJ</t>
  </si>
  <si>
    <t xml:space="preserve">	309661761</t>
  </si>
  <si>
    <t>231100101346966/ 31</t>
  </si>
  <si>
    <t>"Ўзбекистон почтаси" АЖ</t>
  </si>
  <si>
    <t xml:space="preserve">	200833833</t>
  </si>
  <si>
    <t xml:space="preserve">	когоз папка</t>
  </si>
  <si>
    <t>231110081281256/ 	1054964</t>
  </si>
  <si>
    <t>"Офис учун хамма нарса" ХК</t>
  </si>
  <si>
    <t xml:space="preserve">	204774500</t>
  </si>
  <si>
    <t>231110081347783/ 	1120377</t>
  </si>
  <si>
    <t xml:space="preserve">	305171884</t>
  </si>
  <si>
    <t xml:space="preserve">	LED панель 48 W</t>
  </si>
  <si>
    <t>231110081365504/ 53050</t>
  </si>
  <si>
    <t>FARLUX KERAMIKA хусусий корхонаси</t>
  </si>
  <si>
    <t>Фарғона вилояти бошқармаси</t>
  </si>
  <si>
    <t xml:space="preserve">Конверт </t>
  </si>
  <si>
    <t>КОНВЕРТ КЛАСС о/к</t>
  </si>
  <si>
    <t xml:space="preserve">Марля бытовая </t>
  </si>
  <si>
    <t>231110081352708/ 1123979</t>
  </si>
  <si>
    <t>231110081286462/ 1061022</t>
  </si>
  <si>
    <t>231110081287099/ 1061584</t>
  </si>
  <si>
    <t>231110081364641/ 1135133</t>
  </si>
  <si>
    <t>231110081226351/ 1008525</t>
  </si>
  <si>
    <t>231110081237622/ 1018143</t>
  </si>
  <si>
    <t>231110081389139/ 1160223</t>
  </si>
  <si>
    <t>Хоразм вилояти бошқармаси</t>
  </si>
  <si>
    <t>2023 йилда Ўзбекистон Республикаси Бош прокуратураси ҳузуридаги Иқтисодий Жиноятларга Қарши Курашиш Департаменти томонидан кам баҳоли ва тез эскирувчи буюмлар харид қилиш учун ўтказилган танловлар (тендерлар) ва амалга оширилган давлат харидлари тўғрисидаги</t>
  </si>
  <si>
    <t>Бюджет ташкилотларини бюджетдан ташқари ривожлантириш жамғармаси маблағлари</t>
  </si>
  <si>
    <t>231110081280994/ 1055225</t>
  </si>
  <si>
    <t>231110081279619/ 1054337</t>
  </si>
  <si>
    <t>231110081307466/ 1083048</t>
  </si>
  <si>
    <t>231110081307339/ 1082971</t>
  </si>
  <si>
    <t>231110081307394/ 1082955</t>
  </si>
  <si>
    <t>231110081307376/ 1082940</t>
  </si>
  <si>
    <t>231110081307311/ 1082876</t>
  </si>
  <si>
    <t>231110081307289/ 1082870</t>
  </si>
  <si>
    <t>231110081307268/ 1082910</t>
  </si>
  <si>
    <t>231110081352787/ 1128059</t>
  </si>
  <si>
    <t>231110081363764/ 1134380</t>
  </si>
  <si>
    <t>2-чор.2023й</t>
  </si>
  <si>
    <t>Урна</t>
  </si>
  <si>
    <t>231110081413345/ 1181538</t>
  </si>
  <si>
    <t>Шланг армированный</t>
  </si>
  <si>
    <t>231110081413142/ 1181354</t>
  </si>
  <si>
    <t>YATT Alijonov Azamjon  Mahmudjon ogli</t>
  </si>
  <si>
    <t>30208986970015.</t>
  </si>
  <si>
    <t>231110081488868/ 1253744</t>
  </si>
  <si>
    <t>"GENIUS STATIONERY" MCHJ</t>
  </si>
  <si>
    <t>231110081624312/ 1374877</t>
  </si>
  <si>
    <t>Феруз кичик корхонаси</t>
  </si>
  <si>
    <t>231110081636471/ 1385426</t>
  </si>
  <si>
    <t>231110081658590/ 1405191</t>
  </si>
  <si>
    <t>BMGOLD</t>
  </si>
  <si>
    <t>Скотч</t>
  </si>
  <si>
    <t>231110081689667/ 1433206</t>
  </si>
  <si>
    <t>Бумага для заметок</t>
  </si>
  <si>
    <t>231110081689644/ 1433157</t>
  </si>
  <si>
    <t>пачк.</t>
  </si>
  <si>
    <t>Чистоль</t>
  </si>
  <si>
    <t>231110081689658/ 1433148</t>
  </si>
  <si>
    <t>SAROY KESH APP MCHJ</t>
  </si>
  <si>
    <t>231110081688522/ 1431804</t>
  </si>
  <si>
    <t>Ergashboyev Qodirjon Zafarbek o`g`li</t>
  </si>
  <si>
    <t>50905025050010.</t>
  </si>
  <si>
    <t>Нож канцелярский</t>
  </si>
  <si>
    <t>231110081688542/ 1431796</t>
  </si>
  <si>
    <t>231110081688500/ 1431690</t>
  </si>
  <si>
    <t>ООО TERROBAYT SERVIS GROUP</t>
  </si>
  <si>
    <t>Шины пневматические для легковых автомашин</t>
  </si>
  <si>
    <t>Бюджет ташкилотларини бюджет-дан ташқари РЖ маблағлари</t>
  </si>
  <si>
    <t>231110081306766/ 1082503</t>
  </si>
  <si>
    <t>МЧЖ "НУРБОЛ ЕРДОС НУКУС"</t>
  </si>
  <si>
    <t>Ўзбекистон Республикасининг Давлат бюджети маблағлари</t>
  </si>
  <si>
    <t>231110081309545/ 1084857</t>
  </si>
  <si>
    <t>ХК "MIX-TRADE"</t>
  </si>
  <si>
    <t>Бязь суровая</t>
  </si>
  <si>
    <t>231110081511435/ 1274060</t>
  </si>
  <si>
    <t>МЧФ "Нукус Минар"</t>
  </si>
  <si>
    <t xml:space="preserve"> 231110081511432/ 1274059</t>
  </si>
  <si>
    <t>ООО "Нукус Тоуер"</t>
  </si>
  <si>
    <t xml:space="preserve"> 231110081511422/ 1274039</t>
  </si>
  <si>
    <t>231110081512612/ 1275204</t>
  </si>
  <si>
    <t>ЖШЖ"QARAQALPAK KOMPYUTER-ORGTEXBIT SERVIS"</t>
  </si>
  <si>
    <t xml:space="preserve"> Андижон вилояти бошқармаси</t>
  </si>
  <si>
    <t xml:space="preserve"> Скоросшиватель</t>
  </si>
  <si>
    <t>ООО BEST-BIZNES EVEREST-20208000305411336001-00081</t>
  </si>
  <si>
    <t>ЯТТ Махмудова Азизахон Икромиддинова-20218000205631129001-01115</t>
  </si>
  <si>
    <t>41209771240155</t>
  </si>
  <si>
    <t>Пол латта</t>
  </si>
  <si>
    <t>YaTT Sobirov Doniyorbek Ulug`bek o`g`li-20218000905466552001-01114</t>
  </si>
  <si>
    <t>Соат</t>
  </si>
  <si>
    <t>AGRO FARM 416-20208000405626024001-01128</t>
  </si>
  <si>
    <t>310316827</t>
  </si>
  <si>
    <t>ООО KANS OFFICE-20208000000908257001-00083</t>
  </si>
  <si>
    <t>305694881</t>
  </si>
  <si>
    <t>1-чорак</t>
  </si>
  <si>
    <t>Бюджет ташкилотларини бюджетдан ташқари жамғарма маблағлари</t>
  </si>
  <si>
    <t>2-чорак</t>
  </si>
  <si>
    <t>"JIZZAX KANS" Xususiy korxona-20208000205157391001-00083</t>
  </si>
  <si>
    <t xml:space="preserve"> Фоторамка</t>
  </si>
  <si>
    <t>Диск оптический</t>
  </si>
  <si>
    <t>Фотобумага для офисной техники</t>
  </si>
  <si>
    <t xml:space="preserve"> Вывеска</t>
  </si>
  <si>
    <t>Иш юритув китоби</t>
  </si>
  <si>
    <t>услуга</t>
  </si>
  <si>
    <t>231110081239000/1019199</t>
  </si>
  <si>
    <t>"Наманган канцеляриялари"МЧЖ</t>
  </si>
  <si>
    <t>231110081314368/1088848</t>
  </si>
  <si>
    <t>231110081682899/1427189</t>
  </si>
  <si>
    <t>231110081500196/1263943</t>
  </si>
  <si>
    <t>231110081500201/1263899</t>
  </si>
  <si>
    <t>231110081682914/1427333</t>
  </si>
  <si>
    <t>Сетка для окна</t>
  </si>
  <si>
    <t>231110081568005/1324134</t>
  </si>
  <si>
    <t>Techshop and service</t>
  </si>
  <si>
    <t xml:space="preserve"> Водонагреватель электрический</t>
  </si>
  <si>
    <t>231110081580634/1336360</t>
  </si>
  <si>
    <t>ООО UM BIZNES TRADE HOUSE</t>
  </si>
  <si>
    <t>Кофеварка</t>
  </si>
  <si>
    <t>231110081674925/1420435</t>
  </si>
  <si>
    <t>Org-Tehnic And Service</t>
  </si>
  <si>
    <t>Ватин</t>
  </si>
  <si>
    <t>231110081683467/1427721</t>
  </si>
  <si>
    <t>302285214</t>
  </si>
  <si>
    <t>231110081518369/1279961</t>
  </si>
  <si>
    <t>231110081518375/1279798</t>
  </si>
  <si>
    <t>Махсус конверт</t>
  </si>
  <si>
    <t>231110081518362/1279796</t>
  </si>
  <si>
    <t>Старт принт полиграф МЧЖ</t>
  </si>
  <si>
    <t>301874519</t>
  </si>
  <si>
    <t>231110081674311/1420407</t>
  </si>
  <si>
    <t>Хизмат</t>
  </si>
  <si>
    <t>3-чор.2023й</t>
  </si>
  <si>
    <t>231110081789870/ 
1536261</t>
  </si>
  <si>
    <t>Аванта траде  оилавий корхона</t>
  </si>
  <si>
    <t>231110081689626/ 
1433135</t>
  </si>
  <si>
    <t>AURORA PHARMA MCHJ</t>
  </si>
  <si>
    <t>упак.</t>
  </si>
  <si>
    <t xml:space="preserve">	Клей</t>
  </si>
  <si>
    <t>231110081689606/ 
1433129</t>
  </si>
  <si>
    <t>GERMINATION MCHJ</t>
  </si>
  <si>
    <t>231110081789685/ 
1536233</t>
  </si>
  <si>
    <t>ООО MAX KANS</t>
  </si>
  <si>
    <t xml:space="preserve">	Папка</t>
  </si>
  <si>
    <t>231110081789657/ 
1536126</t>
  </si>
  <si>
    <t>231110081789582/ 
1536035</t>
  </si>
  <si>
    <t>ООО OLTIBEK FAMILY</t>
  </si>
  <si>
    <t>упак</t>
  </si>
  <si>
    <t>Перчатки резиновые хозяйственные</t>
  </si>
  <si>
    <t>231110081900036/ 
1655066</t>
  </si>
  <si>
    <t>пар</t>
  </si>
  <si>
    <t>Сетевой фильтр</t>
  </si>
  <si>
    <t>231110081899978/ 
1655015</t>
  </si>
  <si>
    <t>GRAND-YUNIT MCHJ</t>
  </si>
  <si>
    <t>Универсальный чистящий крем</t>
  </si>
  <si>
    <t>231110081900024/ 
1655056</t>
  </si>
  <si>
    <t>231110081900000/ 
1655034</t>
  </si>
  <si>
    <t>ЧП NARPAY BIZNES TAYANCH</t>
  </si>
  <si>
    <t>231110081899750/ 
1654806</t>
  </si>
  <si>
    <t>231110081924316/ 
1676785</t>
  </si>
  <si>
    <t>SIDDIKOV JASUR ANVAROVICH</t>
  </si>
  <si>
    <t>30407881530016.</t>
  </si>
  <si>
    <t>Флаги организаций и ведомств</t>
  </si>
  <si>
    <t xml:space="preserve">231110081938651/ 
1688488	</t>
  </si>
  <si>
    <t>ESHIMOVA NAFISA ILXOM QIZI</t>
  </si>
  <si>
    <t>62306026810013.</t>
  </si>
  <si>
    <t>Папка (Ишчи ходимларнинг шахсий худжатларини сақлаш учун шахсий йиғма жилд. Упаковка тарафи қавати Итальянская кожа заменяет ички тарафи ветчины Итальянская кожа заменяет калинлиги 3 мм, грандо картон 1 мм, папка тарафи кожа заменяет карапан. Скоро асшиватель А4 формата. Папканинг старого қисмига Давлата герви хамда ташкилотнинг тўлиқ номи ва ездларнинг шахсий йиғма жилди шакли туширилади.Лагатифи билан.</t>
  </si>
  <si>
    <t xml:space="preserve">231110081957765/ 
1705276	</t>
  </si>
  <si>
    <t>ООО HIGH WIDE STAR</t>
  </si>
  <si>
    <t>х</t>
  </si>
  <si>
    <t>Жами</t>
  </si>
  <si>
    <t>Бумага офисная Sveto copy (пачка)</t>
  </si>
  <si>
    <t>Автотранспорт давлат раками, тех хужжати ва кайта руйхатдан утиш</t>
  </si>
  <si>
    <t>юридик мажбурият</t>
  </si>
  <si>
    <t>9-илова</t>
  </si>
  <si>
    <t>УзР Молия вазирлиги ИИВ ЙПХ бошкармаси</t>
  </si>
  <si>
    <t>ТМЗ (вязь суровая)</t>
  </si>
  <si>
    <t>ТМЗ (средства дезинфекционное)</t>
  </si>
  <si>
    <t>ТМЗ (средства отбелив-дезинфицир-ее жидкое)</t>
  </si>
  <si>
    <t>231110081745216/ 1486907</t>
  </si>
  <si>
    <t>Кабель силовой с алюминевой жилой</t>
  </si>
  <si>
    <t>231110081745241/ 1488707</t>
  </si>
  <si>
    <t>МЧЖ Жайхун электро</t>
  </si>
  <si>
    <t>231110081940171/ 1689744</t>
  </si>
  <si>
    <t xml:space="preserve">231110081350639  / 1122314 </t>
  </si>
  <si>
    <t>.231110081350628 / 1122307</t>
  </si>
  <si>
    <t xml:space="preserve">231110081263659 / 1040734 </t>
  </si>
  <si>
    <t xml:space="preserve">231110081400978  / 1170296 </t>
  </si>
  <si>
    <t>231110081627209 / 1389417</t>
  </si>
  <si>
    <t xml:space="preserve">231110081401071 / 1170461  </t>
  </si>
  <si>
    <t xml:space="preserve">231110081603619/ 1356654 </t>
  </si>
  <si>
    <t>231110081506127 / 1269256</t>
  </si>
  <si>
    <t>231110081691444 / 1436637</t>
  </si>
  <si>
    <t>Ergashboyev Qodirjon Zafarbek o`g`li-20218000105608307001-01114</t>
  </si>
  <si>
    <t>50905025050010</t>
  </si>
  <si>
    <t>Svetocopy</t>
  </si>
  <si>
    <t>231110081691478 / 1436620</t>
  </si>
  <si>
    <t>MAQSAD BARAKA IMKON MCHJ-20208000805181180001-00083</t>
  </si>
  <si>
    <t>307147167</t>
  </si>
  <si>
    <t>231110081913110 / 1666213</t>
  </si>
  <si>
    <t>Бумага и изделия из бумаги</t>
  </si>
  <si>
    <t>231110081814320 / 1567981</t>
  </si>
  <si>
    <t>CHARTAK S SERVIS MCHJ-20208000805658735001-01060</t>
  </si>
  <si>
    <t>310521439</t>
  </si>
  <si>
    <t>231110081899412 / 1654486</t>
  </si>
  <si>
    <t>ООО JAUMKANS PAPER-20208000705335412001-00954</t>
  </si>
  <si>
    <t>308137384</t>
  </si>
  <si>
    <t xml:space="preserve"> Қорақалпоғистон Респ. бошқармаси</t>
  </si>
  <si>
    <t>1 чорак</t>
  </si>
  <si>
    <t>231100451367806
44-23</t>
  </si>
  <si>
    <t>3 чорак</t>
  </si>
  <si>
    <t>Ўзбекистон ва ташкилот байроғи</t>
  </si>
  <si>
    <t>231110081864128/1619175</t>
  </si>
  <si>
    <t>YYT Xo'janov Odilxon Maqsudovich</t>
  </si>
  <si>
    <t>32604812100045</t>
  </si>
  <si>
    <t>Давлат герби</t>
  </si>
  <si>
    <t>231110081805337/
1554258</t>
  </si>
  <si>
    <t>OOO"UNIVERSE HOUSE"</t>
  </si>
  <si>
    <t>231110081776113/
1515363</t>
  </si>
  <si>
    <t>ЯТТ QODIROVA MUXAYYO ISMOILOVNA</t>
  </si>
  <si>
    <t>41404931800046</t>
  </si>
  <si>
    <r>
      <rPr>
        <b/>
        <sz val="11"/>
        <color indexed="8"/>
        <rFont val="Times New Roman"/>
        <family val="1"/>
        <charset val="204"/>
      </rPr>
      <t xml:space="preserve">231110081345842/ </t>
    </r>
    <r>
      <rPr>
        <sz val="11"/>
        <color indexed="8"/>
        <rFont val="Times New Roman"/>
        <family val="1"/>
        <charset val="204"/>
      </rPr>
      <t>1118019</t>
    </r>
  </si>
  <si>
    <r>
      <rPr>
        <b/>
        <sz val="11"/>
        <color indexed="8"/>
        <rFont val="Times New Roman"/>
        <family val="1"/>
        <charset val="204"/>
      </rPr>
      <t xml:space="preserve">231110081339199/ </t>
    </r>
    <r>
      <rPr>
        <sz val="11"/>
        <color indexed="8"/>
        <rFont val="Times New Roman"/>
        <family val="1"/>
        <charset val="204"/>
      </rPr>
      <t>1112694</t>
    </r>
  </si>
  <si>
    <r>
      <rPr>
        <b/>
        <sz val="11"/>
        <color indexed="8"/>
        <rFont val="Times New Roman"/>
        <family val="1"/>
        <charset val="204"/>
      </rPr>
      <t xml:space="preserve">231110081339166/ </t>
    </r>
    <r>
      <rPr>
        <sz val="11"/>
        <color indexed="8"/>
        <rFont val="Times New Roman"/>
        <family val="1"/>
        <charset val="204"/>
      </rPr>
      <t>1112676</t>
    </r>
  </si>
  <si>
    <r>
      <rPr>
        <b/>
        <sz val="11"/>
        <color indexed="8"/>
        <rFont val="Times New Roman"/>
        <family val="1"/>
        <charset val="204"/>
      </rPr>
      <t xml:space="preserve">231110081288673/ </t>
    </r>
    <r>
      <rPr>
        <sz val="11"/>
        <color indexed="8"/>
        <rFont val="Times New Roman"/>
        <family val="1"/>
        <charset val="204"/>
      </rPr>
      <t>1062993</t>
    </r>
  </si>
  <si>
    <r>
      <rPr>
        <b/>
        <sz val="11"/>
        <color indexed="8"/>
        <rFont val="Times New Roman"/>
        <family val="1"/>
        <charset val="204"/>
      </rPr>
      <t xml:space="preserve">231110081265732/ </t>
    </r>
    <r>
      <rPr>
        <sz val="11"/>
        <color indexed="8"/>
        <rFont val="Times New Roman"/>
        <family val="1"/>
        <charset val="204"/>
      </rPr>
      <t>1042358</t>
    </r>
  </si>
  <si>
    <r>
      <rPr>
        <b/>
        <sz val="11"/>
        <color indexed="8"/>
        <rFont val="Times New Roman"/>
        <family val="1"/>
        <charset val="204"/>
      </rPr>
      <t xml:space="preserve">231110081209422/ </t>
    </r>
    <r>
      <rPr>
        <sz val="11"/>
        <color indexed="8"/>
        <rFont val="Times New Roman"/>
        <family val="1"/>
        <charset val="204"/>
      </rPr>
      <t>994014</t>
    </r>
  </si>
  <si>
    <r>
      <rPr>
        <b/>
        <sz val="11"/>
        <color indexed="8"/>
        <rFont val="Times New Roman"/>
        <family val="1"/>
        <charset val="204"/>
      </rPr>
      <t xml:space="preserve">231110081209435/ </t>
    </r>
    <r>
      <rPr>
        <sz val="11"/>
        <color indexed="8"/>
        <rFont val="Times New Roman"/>
        <family val="1"/>
        <charset val="204"/>
      </rPr>
      <t>994024</t>
    </r>
  </si>
  <si>
    <r>
      <rPr>
        <b/>
        <sz val="11"/>
        <color indexed="8"/>
        <rFont val="Times New Roman"/>
        <family val="1"/>
        <charset val="204"/>
      </rPr>
      <t xml:space="preserve">231110081339321/ </t>
    </r>
    <r>
      <rPr>
        <sz val="11"/>
        <color indexed="8"/>
        <rFont val="Times New Roman"/>
        <family val="1"/>
        <charset val="204"/>
      </rPr>
      <t>1112858</t>
    </r>
  </si>
  <si>
    <r>
      <rPr>
        <b/>
        <sz val="11"/>
        <color indexed="8"/>
        <rFont val="Times New Roman"/>
        <family val="1"/>
        <charset val="204"/>
      </rPr>
      <t xml:space="preserve">231110081630422/ </t>
    </r>
    <r>
      <rPr>
        <sz val="11"/>
        <color indexed="8"/>
        <rFont val="Times New Roman"/>
        <family val="1"/>
        <charset val="204"/>
      </rPr>
      <t>1380388</t>
    </r>
  </si>
  <si>
    <r>
      <rPr>
        <b/>
        <sz val="11"/>
        <color indexed="8"/>
        <rFont val="Times New Roman"/>
        <family val="1"/>
        <charset val="204"/>
      </rPr>
      <t xml:space="preserve">231110081630443 / </t>
    </r>
    <r>
      <rPr>
        <sz val="11"/>
        <color indexed="8"/>
        <rFont val="Times New Roman"/>
        <family val="1"/>
        <charset val="204"/>
      </rPr>
      <t>1380692</t>
    </r>
  </si>
  <si>
    <r>
      <rPr>
        <b/>
        <sz val="11"/>
        <color indexed="8"/>
        <rFont val="Times New Roman"/>
        <family val="1"/>
        <charset val="204"/>
      </rPr>
      <t xml:space="preserve">231110081535364/ </t>
    </r>
    <r>
      <rPr>
        <sz val="11"/>
        <color indexed="8"/>
        <rFont val="Times New Roman"/>
        <family val="1"/>
        <charset val="204"/>
      </rPr>
      <t>1295428</t>
    </r>
  </si>
  <si>
    <r>
      <rPr>
        <b/>
        <sz val="11"/>
        <color indexed="8"/>
        <rFont val="Times New Roman"/>
        <family val="1"/>
        <charset val="204"/>
      </rPr>
      <t xml:space="preserve">231110081519386/ </t>
    </r>
    <r>
      <rPr>
        <sz val="11"/>
        <color indexed="8"/>
        <rFont val="Times New Roman"/>
        <family val="1"/>
        <charset val="204"/>
      </rPr>
      <t>1280738</t>
    </r>
  </si>
  <si>
    <r>
      <rPr>
        <b/>
        <sz val="11"/>
        <color indexed="8"/>
        <rFont val="Times New Roman"/>
        <family val="1"/>
        <charset val="204"/>
      </rPr>
      <t xml:space="preserve">231110081434527/ </t>
    </r>
    <r>
      <rPr>
        <sz val="11"/>
        <color indexed="8"/>
        <rFont val="Times New Roman"/>
        <family val="1"/>
        <charset val="204"/>
      </rPr>
      <t>1199762</t>
    </r>
  </si>
  <si>
    <r>
      <rPr>
        <b/>
        <sz val="11"/>
        <color indexed="8"/>
        <rFont val="Times New Roman"/>
        <family val="1"/>
        <charset val="204"/>
      </rPr>
      <t xml:space="preserve">231110081434519/ </t>
    </r>
    <r>
      <rPr>
        <sz val="11"/>
        <color indexed="8"/>
        <rFont val="Times New Roman"/>
        <family val="1"/>
        <charset val="204"/>
      </rPr>
      <t>1199789</t>
    </r>
  </si>
  <si>
    <r>
      <rPr>
        <b/>
        <sz val="11"/>
        <color indexed="8"/>
        <rFont val="Times New Roman"/>
        <family val="1"/>
        <charset val="204"/>
      </rPr>
      <t xml:space="preserve">231110081578473/ </t>
    </r>
    <r>
      <rPr>
        <sz val="11"/>
        <color indexed="8"/>
        <rFont val="Times New Roman"/>
        <family val="1"/>
        <charset val="204"/>
      </rPr>
      <t>1338543</t>
    </r>
  </si>
  <si>
    <t>3-чорак</t>
  </si>
  <si>
    <r>
      <rPr>
        <b/>
        <sz val="11"/>
        <color indexed="8"/>
        <rFont val="Times New Roman"/>
        <family val="1"/>
        <charset val="204"/>
      </rPr>
      <t>231110081710116</t>
    </r>
    <r>
      <rPr>
        <sz val="11"/>
        <color indexed="8"/>
        <rFont val="Times New Roman"/>
        <family val="1"/>
        <charset val="204"/>
      </rPr>
      <t>/1453581</t>
    </r>
  </si>
  <si>
    <r>
      <rPr>
        <b/>
        <sz val="11"/>
        <color indexed="8"/>
        <rFont val="Times New Roman"/>
        <family val="1"/>
        <charset val="204"/>
      </rPr>
      <t>231110081802026</t>
    </r>
    <r>
      <rPr>
        <sz val="11"/>
        <color indexed="8"/>
        <rFont val="Times New Roman"/>
        <family val="1"/>
        <charset val="204"/>
      </rPr>
      <t>/1551161</t>
    </r>
  </si>
  <si>
    <r>
      <rPr>
        <b/>
        <sz val="11"/>
        <color indexed="8"/>
        <rFont val="Times New Roman"/>
        <family val="1"/>
        <charset val="204"/>
      </rPr>
      <t>231110081905936</t>
    </r>
    <r>
      <rPr>
        <sz val="11"/>
        <color indexed="8"/>
        <rFont val="Times New Roman"/>
        <family val="1"/>
        <charset val="204"/>
      </rPr>
      <t>/1660362</t>
    </r>
  </si>
  <si>
    <t>INFINITY COMMERCE MCHJ-20208000705558088001-00121</t>
  </si>
  <si>
    <t>309787636</t>
  </si>
  <si>
    <r>
      <rPr>
        <b/>
        <sz val="11"/>
        <color indexed="8"/>
        <rFont val="Times New Roman"/>
        <family val="1"/>
        <charset val="204"/>
      </rPr>
      <t>231110081910645</t>
    </r>
    <r>
      <rPr>
        <sz val="11"/>
        <color indexed="8"/>
        <rFont val="Times New Roman"/>
        <family val="1"/>
        <charset val="204"/>
      </rPr>
      <t>/1664292</t>
    </r>
  </si>
  <si>
    <t>"AKROM JAMSHID IDEAL FAYZ"   МЧЖ-20208000605446323001-00142</t>
  </si>
  <si>
    <t>Тен</t>
  </si>
  <si>
    <r>
      <rPr>
        <b/>
        <sz val="11"/>
        <color indexed="8"/>
        <rFont val="Times New Roman"/>
        <family val="1"/>
        <charset val="204"/>
      </rPr>
      <t>231110081716134</t>
    </r>
    <r>
      <rPr>
        <sz val="11"/>
        <color indexed="8"/>
        <rFont val="Times New Roman"/>
        <family val="1"/>
        <charset val="204"/>
      </rPr>
      <t>/1458576</t>
    </r>
  </si>
  <si>
    <t>YATT OQILOV SHAROFJON AKRAM O`G`LI-20218000705649052001-01183</t>
  </si>
  <si>
    <t>32612941670049</t>
  </si>
  <si>
    <r>
      <rPr>
        <b/>
        <sz val="11"/>
        <color indexed="8"/>
        <rFont val="Times New Roman"/>
        <family val="1"/>
        <charset val="204"/>
      </rPr>
      <t>231110081802097</t>
    </r>
    <r>
      <rPr>
        <sz val="11"/>
        <color indexed="8"/>
        <rFont val="Times New Roman"/>
        <family val="1"/>
        <charset val="204"/>
      </rPr>
      <t>/1551234</t>
    </r>
  </si>
  <si>
    <t>231110081369782./1140155</t>
  </si>
  <si>
    <t>231110081343580./1113559</t>
  </si>
  <si>
    <t>Inter Avto Experss МЧЖ</t>
  </si>
  <si>
    <t>UK WINDOWS BROKER</t>
  </si>
  <si>
    <t>231110081280287./4948</t>
  </si>
  <si>
    <t>231110081262806./1040064</t>
  </si>
  <si>
    <t xml:space="preserve">ручка  </t>
  </si>
  <si>
    <t>231110081254531./1032356</t>
  </si>
  <si>
    <t>231110081250100./1028533</t>
  </si>
  <si>
    <t>2 чорак</t>
  </si>
  <si>
    <t>231110081415931./ 1183954</t>
  </si>
  <si>
    <t>231110081496484/ 1259615</t>
  </si>
  <si>
    <t>"Азизбек офсет Барака"МЧЖ</t>
  </si>
  <si>
    <t>Марка</t>
  </si>
  <si>
    <t>231110081498698/ 1262623</t>
  </si>
  <si>
    <t>231110081498660/ 1262653</t>
  </si>
  <si>
    <t xml:space="preserve"> 231110081609760/ 1361814</t>
  </si>
  <si>
    <t>RAKHILYA GROUP MCHJ</t>
  </si>
  <si>
    <t xml:space="preserve">Бумага для офисной техники белая  </t>
  </si>
  <si>
    <t xml:space="preserve"> 231110081698493/1442821</t>
  </si>
  <si>
    <t xml:space="preserve"> 231110081762306/ 1501382</t>
  </si>
  <si>
    <t>DENDROBIUM COSMETICS МЧЖ</t>
  </si>
  <si>
    <t>кг</t>
  </si>
  <si>
    <t>Веник</t>
  </si>
  <si>
    <t xml:space="preserve"> 231110081762302/ 1501379</t>
  </si>
  <si>
    <t>YUKSAK BIZNESS SARI XK</t>
  </si>
  <si>
    <t xml:space="preserve"> 231110081806597/ 1557308</t>
  </si>
  <si>
    <t>ООО.НТЦ "Виртус"</t>
  </si>
  <si>
    <t>тряпка</t>
  </si>
  <si>
    <t xml:space="preserve"> 231110081781120/ 1526647</t>
  </si>
  <si>
    <t xml:space="preserve">  OOO TECHNO-TASHKEN</t>
  </si>
  <si>
    <t xml:space="preserve"> 231110081901767/ 1656702</t>
  </si>
  <si>
    <t xml:space="preserve">Қашқадарё вилояти бошқармаси </t>
  </si>
  <si>
    <t>231110081762180/1501271</t>
  </si>
  <si>
    <t>Откритка</t>
  </si>
  <si>
    <t>231110081881422/1635628</t>
  </si>
  <si>
    <t>ЯТТ Хусниддинова Юлдузхон Шухратжон кизи</t>
  </si>
  <si>
    <t>42009955870021</t>
  </si>
  <si>
    <t>Канцелярский набор (настольный органайзер)</t>
  </si>
  <si>
    <t>231110081896793/1651881</t>
  </si>
  <si>
    <t>комплект</t>
  </si>
  <si>
    <t>231110081895548/1650754</t>
  </si>
  <si>
    <t>жалюзи</t>
  </si>
  <si>
    <t>231110081973604/1718927</t>
  </si>
  <si>
    <t>TECHSHOP AND SERVIS MCHJ</t>
  </si>
  <si>
    <t>м2</t>
  </si>
  <si>
    <t>Ўзбекистон республикасининг давлат бюджети</t>
  </si>
  <si>
    <t>231110081389188 / 1160233</t>
  </si>
  <si>
    <t>231110081384475 / 1155485</t>
  </si>
  <si>
    <t>ILYOSBEK BIZNES CLASS</t>
  </si>
  <si>
    <t>картриж заправка</t>
  </si>
  <si>
    <t>Бюджет ташкилотларининг  ривожлантириш жамғармалари маблағлари</t>
  </si>
  <si>
    <t>Ходжиев Намозбек Ниёзович ЯТТ-20218000904766174001-00206</t>
  </si>
  <si>
    <t>1076560</t>
  </si>
  <si>
    <t>Оқ қоғоз А</t>
  </si>
  <si>
    <t>231110081421030 / 1188302</t>
  </si>
  <si>
    <t>ООО KANS MIR NAVOIY</t>
  </si>
  <si>
    <t>Лампа светодиоодная 60см.</t>
  </si>
  <si>
    <t>231110081428590 / 1194405</t>
  </si>
  <si>
    <t>МЧЖ "NAVOIY ARMADA"</t>
  </si>
  <si>
    <t>Лампочка лед катта патронли</t>
  </si>
  <si>
    <t>231110081428352 / 1194320</t>
  </si>
  <si>
    <t>Лампочка лед кичик патронли</t>
  </si>
  <si>
    <t>231110081428275 / 1194189</t>
  </si>
  <si>
    <t>"MUSAFFO-QULAY SAVDO" МЧЖ</t>
  </si>
  <si>
    <t>Журнал ясатиш хизмати</t>
  </si>
  <si>
    <t>231110081475131 / 1237400</t>
  </si>
  <si>
    <t>"MEGA STAR NAVOI" МЖЧ</t>
  </si>
  <si>
    <t>Откритка ясатиш хизмати</t>
  </si>
  <si>
    <t>231110081475157 / 1237627</t>
  </si>
  <si>
    <t>"Ходжиев Номозбек Ниёзович" Якка тартибдаги тадбиркор</t>
  </si>
  <si>
    <t>231110081492150 / 1256365</t>
  </si>
  <si>
    <t>Канс плюс Бухара ХК</t>
  </si>
  <si>
    <t>Бумага туалетная</t>
  </si>
  <si>
    <t>231110081514743 / 1276961</t>
  </si>
  <si>
    <t>"Канц-Маркет" тижорат корхонаси</t>
  </si>
  <si>
    <t>231110081534146 / 1294408</t>
  </si>
  <si>
    <t>банка</t>
  </si>
  <si>
    <t>ГИЛАМ</t>
  </si>
  <si>
    <t>231110081559069 / 1316706</t>
  </si>
  <si>
    <t>NAVOIY JFK МЧЖ</t>
  </si>
  <si>
    <t>квадрат</t>
  </si>
  <si>
    <t>Оқ қоғоз А-4</t>
  </si>
  <si>
    <t>231110081602435 / 1355607</t>
  </si>
  <si>
    <t>231110081609268 / 1361421</t>
  </si>
  <si>
    <t>EURODEZ Navoiy МЧЖ</t>
  </si>
  <si>
    <t>231110081629743 / 1380107</t>
  </si>
  <si>
    <t>OQ QUSH NAVOIY XK</t>
  </si>
  <si>
    <t>Жалюзи</t>
  </si>
  <si>
    <t>231110081684029 / 1433256</t>
  </si>
  <si>
    <t>МЧЖ "ERKIN SAVDO MOBIL SERVIS"</t>
  </si>
  <si>
    <t>Кронштейн 32-43 Подставка телевезор</t>
  </si>
  <si>
    <t>231110081689779 / 1433286</t>
  </si>
  <si>
    <t>231110081693745/1438581</t>
  </si>
  <si>
    <t>KANS MIR NAVOIY</t>
  </si>
  <si>
    <t>231110081792454/1539183</t>
  </si>
  <si>
    <t>231110081930325/1681560</t>
  </si>
  <si>
    <t>231110081700256/1444467</t>
  </si>
  <si>
    <t>Аккумулятор</t>
  </si>
  <si>
    <t>231110081716541/ 1458998</t>
  </si>
  <si>
    <t>MOTOR SERVIS MCHJ</t>
  </si>
  <si>
    <t>310465104</t>
  </si>
  <si>
    <t>ичимлик суви</t>
  </si>
  <si>
    <t>231110081737195/ 1478802</t>
  </si>
  <si>
    <t>RRR UGOLOK MChJ</t>
  </si>
  <si>
    <t>306037945</t>
  </si>
  <si>
    <t>Лампа светодиоодная</t>
  </si>
  <si>
    <t>231110081733902/ 1475922</t>
  </si>
  <si>
    <t>Navoiy Armada МЧЖ</t>
  </si>
  <si>
    <t>1475922</t>
  </si>
  <si>
    <t>231110081746974/1488440</t>
  </si>
  <si>
    <t>Смеситель для раковины</t>
  </si>
  <si>
    <t>231110081761629/ 1500832</t>
  </si>
  <si>
    <t>ООО BOBUR EXCLUSIVE QURILISH</t>
  </si>
  <si>
    <t>231110081757304/1497527</t>
  </si>
  <si>
    <t>СП SHJN UMURZOQOVLAR</t>
  </si>
  <si>
    <t>308553073</t>
  </si>
  <si>
    <t>Автошина</t>
  </si>
  <si>
    <t>231110081809146/1562182</t>
  </si>
  <si>
    <t>OQAR OTA HAMKOR</t>
  </si>
  <si>
    <t>308964456</t>
  </si>
  <si>
    <t>231110081857215/1613347</t>
  </si>
  <si>
    <t>231110081883592/ 1637483</t>
  </si>
  <si>
    <t>ЁКУБ ДОВУД</t>
  </si>
  <si>
    <t>200861450</t>
  </si>
  <si>
    <t>231110081894971/ 1650216</t>
  </si>
  <si>
    <t>231110081609440/ №1361561                04.06.2023й</t>
  </si>
  <si>
    <t>231110081770246/ №1511126            28.07.2023й</t>
  </si>
  <si>
    <t>Терминал IP телефонии</t>
  </si>
  <si>
    <t>231110081725148/              №1467932                13.07.2023й</t>
  </si>
  <si>
    <t>Еlbek Munisa Parranda oilaviy korxonasi</t>
  </si>
  <si>
    <t>304645024</t>
  </si>
  <si>
    <t xml:space="preserve"> Бумага офсетная</t>
  </si>
  <si>
    <t>231110081574305</t>
  </si>
  <si>
    <t xml:space="preserve"> "SALES SMART KOMPYUTERS"  Х/К</t>
  </si>
  <si>
    <t xml:space="preserve"> Внешний оптический привод</t>
  </si>
  <si>
    <t xml:space="preserve">231110081450196 </t>
  </si>
  <si>
    <t xml:space="preserve"> ЧП ABUBAKIR INOVATSIYON SERVIS</t>
  </si>
  <si>
    <t xml:space="preserve"> Рассада Шеффлера</t>
  </si>
  <si>
    <t xml:space="preserve">231110081449299 </t>
  </si>
  <si>
    <t xml:space="preserve"> OK DUNYO GULLARI SOVGALAR</t>
  </si>
  <si>
    <t xml:space="preserve"> Рассада священного фикуса</t>
  </si>
  <si>
    <t xml:space="preserve">231110081449064 </t>
  </si>
  <si>
    <t xml:space="preserve">231110081467903 </t>
  </si>
  <si>
    <t xml:space="preserve"> LED панель</t>
  </si>
  <si>
    <t xml:space="preserve">231110081475224 </t>
  </si>
  <si>
    <t>YATT MIRZAYEVA SHOIRA TASHMAMATOVNA</t>
  </si>
  <si>
    <t>42110871880020</t>
  </si>
  <si>
    <t xml:space="preserve"> Ведро пластмассовое</t>
  </si>
  <si>
    <t xml:space="preserve">231110081475117 </t>
  </si>
  <si>
    <t xml:space="preserve"> MUXAMMAD SURXON MCHJ</t>
  </si>
  <si>
    <t xml:space="preserve">231110081475187 </t>
  </si>
  <si>
    <t>Buxara elektro center OOO</t>
  </si>
  <si>
    <t xml:space="preserve"> Чистоль</t>
  </si>
  <si>
    <t xml:space="preserve">231110081475091 </t>
  </si>
  <si>
    <t xml:space="preserve"> "EKODEZAYEN VA TEXNODOM" х/к</t>
  </si>
  <si>
    <t xml:space="preserve">231110081475205 </t>
  </si>
  <si>
    <t xml:space="preserve"> Порошок стиральный</t>
  </si>
  <si>
    <t xml:space="preserve">231110081475068 </t>
  </si>
  <si>
    <t xml:space="preserve"> Тряпка для очистки поверхностей</t>
  </si>
  <si>
    <t xml:space="preserve">231110081475049 </t>
  </si>
  <si>
    <t xml:space="preserve">231110081489500 </t>
  </si>
  <si>
    <t xml:space="preserve"> ООО "CTEEL CITY "</t>
  </si>
  <si>
    <t xml:space="preserve"> Колпак колеса</t>
  </si>
  <si>
    <t xml:space="preserve">231110081496786 </t>
  </si>
  <si>
    <t xml:space="preserve">231110081492828 </t>
  </si>
  <si>
    <t xml:space="preserve"> ЯТТ Усмонова Холида</t>
  </si>
  <si>
    <t>40209941960046</t>
  </si>
  <si>
    <t xml:space="preserve"> Полик автомобильный</t>
  </si>
  <si>
    <t xml:space="preserve">231110081492854 </t>
  </si>
  <si>
    <t xml:space="preserve"> Шины пневматические для легкового автомобиля</t>
  </si>
  <si>
    <t xml:space="preserve">231110081578845 </t>
  </si>
  <si>
    <t>231110081842346</t>
  </si>
  <si>
    <t>"SALES SMART KOMPYUTERS"  Х/К</t>
  </si>
  <si>
    <t>23111008172964</t>
  </si>
  <si>
    <t xml:space="preserve"> Аккумулятор свинцовый для запуска поршневых двигателей</t>
  </si>
  <si>
    <t>231110081742016</t>
  </si>
  <si>
    <t xml:space="preserve"> "Даврон-Дерман" КТХКК</t>
  </si>
  <si>
    <t>усл. Ед</t>
  </si>
  <si>
    <t>231110081744214</t>
  </si>
  <si>
    <t xml:space="preserve">231110081750990 </t>
  </si>
  <si>
    <t xml:space="preserve"> Почтовая марка</t>
  </si>
  <si>
    <t xml:space="preserve">231100101969024 </t>
  </si>
  <si>
    <t xml:space="preserve"> "O`ZBEKISTON POCHTASI" АЖ</t>
  </si>
  <si>
    <t>Фильтр масляный</t>
  </si>
  <si>
    <t xml:space="preserve">231110081882075 </t>
  </si>
  <si>
    <t xml:space="preserve"> Воздушные фильтры</t>
  </si>
  <si>
    <t xml:space="preserve">231110081882043 </t>
  </si>
  <si>
    <t>231110081898112</t>
  </si>
  <si>
    <t xml:space="preserve"> DAVR ELEKTRONKS SERVIS MAS`ULIYATI CHEKLANGAN JAMIYAT</t>
  </si>
  <si>
    <t xml:space="preserve"> Бочка пластмассовая 500 л</t>
  </si>
  <si>
    <t xml:space="preserve">231110081902570 </t>
  </si>
  <si>
    <t xml:space="preserve"> RAXMAT RIVOJ KAMRAX МЧЖ</t>
  </si>
  <si>
    <t xml:space="preserve"> Бочка пластмассовая 1000 л</t>
  </si>
  <si>
    <t>231110081942249</t>
  </si>
  <si>
    <t>ООО HIGH SALES</t>
  </si>
  <si>
    <t>Картон для переплета</t>
  </si>
  <si>
    <t>231110081239985/ 1020000</t>
  </si>
  <si>
    <t>ПКФ "Полиграфия А и К"</t>
  </si>
  <si>
    <t>231110081275974/ 1051251</t>
  </si>
  <si>
    <t>Бумга А4</t>
  </si>
  <si>
    <t>231110081682385/ 1426879</t>
  </si>
  <si>
    <t>IMRONBEK-KAMRONBEK-KELAJAGI МЧЖ</t>
  </si>
  <si>
    <t>Электрон  дўкон</t>
  </si>
  <si>
    <t>Услуги по ремонту принтера</t>
  </si>
  <si>
    <t>ООО"PROGRESS PLATFORM"</t>
  </si>
  <si>
    <t>Павлония (тупроғи билан) 4 метрли</t>
  </si>
  <si>
    <t>Тўғридан-тўғри ПҚ-3956</t>
  </si>
  <si>
    <t>Оҳангарон давлат ўрмон хўжалиги</t>
  </si>
  <si>
    <t>Бумага для офисной техники</t>
  </si>
  <si>
    <t>ООО "XIRAD GROUH"</t>
  </si>
  <si>
    <t>Полиграфические услуги</t>
  </si>
  <si>
    <t>ЯТТ "Nasriyev Jamoliddin"</t>
  </si>
  <si>
    <t>усл.ед</t>
  </si>
  <si>
    <t>Услуга по печатанию журналов</t>
  </si>
  <si>
    <t>ООО "Aziz Saidramol"</t>
  </si>
  <si>
    <t>ООО "TERRA PRINT KLASTER"</t>
  </si>
  <si>
    <t>Иллюминационная конструкция</t>
  </si>
  <si>
    <t>"Таргиботчи Китобхон Фаолияти" МЧЖ</t>
  </si>
  <si>
    <t>шт (рулон)</t>
  </si>
  <si>
    <t>Стойка-барьер</t>
  </si>
  <si>
    <t>"SAPSAN" МЧЖ</t>
  </si>
  <si>
    <t>Двер металлическая</t>
  </si>
  <si>
    <t>ЯТТ "Ганиходжаев Фуркат Аброрович"</t>
  </si>
  <si>
    <t>Обшивка для стен</t>
  </si>
  <si>
    <t>кв.метр</t>
  </si>
  <si>
    <t>"Азиза Ҳамкор Саидкамол" МЧЖ</t>
  </si>
  <si>
    <t>Печатная продукция</t>
  </si>
  <si>
    <t>"SUPER-PRINT" ХК</t>
  </si>
  <si>
    <t>231110081325912/ 1099645</t>
  </si>
  <si>
    <t>ЧП Нурон Савдо</t>
  </si>
  <si>
    <t>Тошкент шахар бошқармаси</t>
  </si>
  <si>
    <t>Лед панел</t>
  </si>
  <si>
    <t xml:space="preserve"> 231110081514227/1276454</t>
  </si>
  <si>
    <t>МЧЖ Аброрбек терра гроуп</t>
  </si>
  <si>
    <t>Хужалик совуни</t>
  </si>
  <si>
    <t>231110081528439/1289637</t>
  </si>
  <si>
    <t>COSMOC COSMETIC MCHJ</t>
  </si>
  <si>
    <t>Марля</t>
  </si>
  <si>
    <t>231110081528377/ 1289581</t>
  </si>
  <si>
    <t>Полителен пакет</t>
  </si>
  <si>
    <t>231110081546957/ 1306317</t>
  </si>
  <si>
    <t>ООО ABDU SAID-BARAKA TRADE</t>
  </si>
  <si>
    <t>упаковка</t>
  </si>
  <si>
    <t>231110081817470/                             1571869</t>
  </si>
  <si>
    <t>ООО ACCUNTANTS RESIDENCE</t>
  </si>
  <si>
    <t>Жиноят ишлари учун корка</t>
  </si>
  <si>
    <t>231110081817416/1571823</t>
  </si>
  <si>
    <t>ООО Кomron press</t>
  </si>
  <si>
    <t>231110081835244/1594180</t>
  </si>
  <si>
    <t>231110081850371/1606725</t>
  </si>
  <si>
    <t>231110081850330/1606654</t>
  </si>
  <si>
    <t>MUXITDIN GROUP MCHJ</t>
  </si>
  <si>
    <t>п/метр</t>
  </si>
  <si>
    <t>Метла</t>
  </si>
  <si>
    <t>231110081850322/1606647</t>
  </si>
  <si>
    <t>OOO FAYZNUR BIZNES</t>
  </si>
  <si>
    <t>Скорошиватель</t>
  </si>
  <si>
    <t>231110081969532/1715580</t>
  </si>
  <si>
    <t xml:space="preserve">бюджет ташкилотларининг  Ривожлантириш жамғармалари маблағлари
</t>
  </si>
  <si>
    <t>231110081347783/ 	1119836</t>
  </si>
  <si>
    <t xml:space="preserve">	Выключатели и переключатели универсальные электри</t>
  </si>
  <si>
    <t>231110081359285/ 31590573</t>
  </si>
  <si>
    <t xml:space="preserve">	GAVXAR AVTO SHOP SERVIS MCHJ</t>
  </si>
  <si>
    <t>LED панель</t>
  </si>
  <si>
    <t>231110081359610/ 31590749</t>
  </si>
  <si>
    <t xml:space="preserve">	Лампа светодиодная</t>
  </si>
  <si>
    <t>231110081359312	/ 31590573</t>
  </si>
  <si>
    <t>Розетка штепсельная бытового назначения</t>
  </si>
  <si>
    <t>231110081359237/ 31590573</t>
  </si>
  <si>
    <t>конверт А4+</t>
  </si>
  <si>
    <t>231110081498110/ 31873840</t>
  </si>
  <si>
    <t>OOO"POWER MAX GROUP"</t>
  </si>
  <si>
    <t xml:space="preserve">ок когоз </t>
  </si>
  <si>
    <t>231110081516570/ 31913260</t>
  </si>
  <si>
    <t xml:space="preserve">	СП WORLD PAPER TRADING</t>
  </si>
  <si>
    <t>Konvert pochta A5+</t>
  </si>
  <si>
    <t>231110081537633/ 31954094</t>
  </si>
  <si>
    <t>MUKAMMAL SAVDO SERVIS MCHJ</t>
  </si>
  <si>
    <t xml:space="preserve">	231110081610181	/32097684</t>
  </si>
  <si>
    <t>YTT ABDUJALILOV DONIYORJON RAXIMBERDIYEVICH</t>
  </si>
  <si>
    <t>Выключатель неавтоматический</t>
  </si>
  <si>
    <t>231110081704958/ 1448951</t>
  </si>
  <si>
    <t xml:space="preserve">	OSIYO TRAYDING XK</t>
  </si>
  <si>
    <t xml:space="preserve">	306133233</t>
  </si>
  <si>
    <t>231110081744430/ 1486174</t>
  </si>
  <si>
    <t xml:space="preserve">Konvert </t>
  </si>
  <si>
    <t>231110081793713	/	1541286</t>
  </si>
  <si>
    <t xml:space="preserve">	ООО NUR GROUP STANDART</t>
  </si>
  <si>
    <t>Konvert  А3</t>
  </si>
  <si>
    <t>231110081977994/	1722600</t>
  </si>
  <si>
    <t xml:space="preserve">	YANGIER BREND MCHJ</t>
  </si>
  <si>
    <t>1-чорак 2023й</t>
  </si>
  <si>
    <t xml:space="preserve">Лед лампа </t>
  </si>
  <si>
    <t>231110081333122/ 1106044</t>
  </si>
  <si>
    <t>Smart Orient Sale MCHJ</t>
  </si>
  <si>
    <t xml:space="preserve">Қоғоз </t>
  </si>
  <si>
    <t>Бязь (тряпка)</t>
  </si>
  <si>
    <t>Фотобумага</t>
  </si>
  <si>
    <t xml:space="preserve">Байроқ (Ўзбекистон Республикаси) </t>
  </si>
  <si>
    <t>Марля бытовая</t>
  </si>
  <si>
    <t>231110081353556/ 1124701</t>
  </si>
  <si>
    <t>Суюқ совун (5,5 литр)</t>
  </si>
  <si>
    <t>231110081389122/ 1160168</t>
  </si>
  <si>
    <t>2-чорак 2023й</t>
  </si>
  <si>
    <t>231110081653820/ 1401237</t>
  </si>
  <si>
    <t>231110081586405/ 1341241</t>
  </si>
  <si>
    <t>231110081502928/ 1266536</t>
  </si>
  <si>
    <t>"XIVA XIZINA NUR" МЧЖ</t>
  </si>
  <si>
    <t>Гимнастик гилам</t>
  </si>
  <si>
    <t>231110081590047/ 1344215</t>
  </si>
  <si>
    <t>FITLAND SPORT MChJ</t>
  </si>
  <si>
    <t>IP телефон</t>
  </si>
  <si>
    <t>231110081669286/ 1415203</t>
  </si>
  <si>
    <t>AKRAMOV ILYOSJON XUSAN O`G`LI</t>
  </si>
  <si>
    <t>Лед панель</t>
  </si>
  <si>
    <t>231110081499243/ 1263149</t>
  </si>
  <si>
    <t xml:space="preserve">Лед панель </t>
  </si>
  <si>
    <t>231110081499249/ 1263127</t>
  </si>
  <si>
    <t>Ойна (зеркало)</t>
  </si>
  <si>
    <t>231110081590330/ 1344439</t>
  </si>
  <si>
    <t>BIZNES TRADE URGANCH MCHJ</t>
  </si>
  <si>
    <t>231110081653028/ 1400553</t>
  </si>
  <si>
    <t>"AUTO PRISE 2022" MCHJ</t>
  </si>
  <si>
    <t>Автошина 185/65R13</t>
  </si>
  <si>
    <t>231110081653053/ 1400575</t>
  </si>
  <si>
    <t>Супурги</t>
  </si>
  <si>
    <t>231110081656311/ 1410178</t>
  </si>
  <si>
    <t>MCHJ "KHIVA SABINA-ZARINA</t>
  </si>
  <si>
    <t>231110081547067/ 1306396</t>
  </si>
  <si>
    <t>SPORTMASTER URGANCH ОИЛАВИЙ КАРХОНАСИ</t>
  </si>
  <si>
    <t>Автошина R14</t>
  </si>
  <si>
    <t>231110081653071/ 1400578</t>
  </si>
  <si>
    <t>"XORAZM DELPI" mas`uliyati cheklangan jamiyati</t>
  </si>
  <si>
    <t>Меҳнат дафтарча</t>
  </si>
  <si>
    <t>Ягона етказиб берувчи</t>
  </si>
  <si>
    <t>231100021555445/2</t>
  </si>
  <si>
    <t>Хоразм вилоят Бандлик бош бошкармаси</t>
  </si>
  <si>
    <t xml:space="preserve">Фоторамка </t>
  </si>
  <si>
    <t>231110081690112/ 1433972</t>
  </si>
  <si>
    <t>231110081690119/ 1433971</t>
  </si>
  <si>
    <t>Конверт А-4</t>
  </si>
  <si>
    <t>231110081653231/ 1400638</t>
  </si>
  <si>
    <t xml:space="preserve">порошок стиральный </t>
  </si>
  <si>
    <t>231110081656200/ 1403345</t>
  </si>
  <si>
    <t>231110081656246/ 1403325</t>
  </si>
  <si>
    <t xml:space="preserve">Моющее средсво для стокол и зеркал </t>
  </si>
  <si>
    <t>231110081656292/ 1403406</t>
  </si>
  <si>
    <t>Совун туалетное (5литр)</t>
  </si>
  <si>
    <t>231110081656163/ 1403270</t>
  </si>
  <si>
    <t>"Хоразм Савдо маркет" МЧЖ</t>
  </si>
  <si>
    <t>Аккумулятор автомашина</t>
  </si>
  <si>
    <t>231110081690098/ 1433933</t>
  </si>
  <si>
    <t>"ZILOLA AVTO SERVIS" масъулияти чекланган жамияти</t>
  </si>
  <si>
    <t xml:space="preserve">канцелярский набор </t>
  </si>
  <si>
    <t>231110081542387/ 1301119</t>
  </si>
  <si>
    <t>Канцелярия ручкаси</t>
  </si>
  <si>
    <t>231110081501817/ 1265570</t>
  </si>
  <si>
    <t>3-чорак 2023й</t>
  </si>
  <si>
    <t>231110081909724/ 1663519</t>
  </si>
  <si>
    <t xml:space="preserve">Флаг Рес. Узб. </t>
  </si>
  <si>
    <t>231110081875982/ 1629518</t>
  </si>
  <si>
    <t xml:space="preserve">Флаг шток </t>
  </si>
  <si>
    <t>231110081875948/ 1629491</t>
  </si>
  <si>
    <t>231110081876007/ 1629535</t>
  </si>
  <si>
    <t>231110081812605/ 1566209</t>
  </si>
  <si>
    <t>"MAHBUBA-DILRABO" мчж</t>
  </si>
  <si>
    <t xml:space="preserve">Бумага </t>
  </si>
  <si>
    <t>231110081812468/ 1566082</t>
  </si>
  <si>
    <t xml:space="preserve">Конверт крафт С4 </t>
  </si>
  <si>
    <t>231110081812633/ 1566483</t>
  </si>
  <si>
    <t xml:space="preserve">Конверт А-3 </t>
  </si>
  <si>
    <t>231110081812559/ 1566482</t>
  </si>
  <si>
    <t xml:space="preserve">Портфель </t>
  </si>
  <si>
    <t>231110081812583/ 1566190</t>
  </si>
  <si>
    <t>Вода питьевая упакованная</t>
  </si>
  <si>
    <t>231110081813357/ 1567228</t>
  </si>
  <si>
    <t>"Хоразм қалдирғоч" ХК</t>
  </si>
  <si>
    <t>LED панел 60*60</t>
  </si>
  <si>
    <t>231110081792846/ 1540411</t>
  </si>
  <si>
    <t>ULTIMATE PRO MCH</t>
  </si>
  <si>
    <t>Телефон аппарат проводной</t>
  </si>
  <si>
    <t>231110081751042/ 1492149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</si>
</sst>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 _₽_-;\-* #,##0.00\ _₽_-;_-* &quot;-&quot;??\ _₽_-;_-@_-"/>
    <numFmt numFmtId="165" formatCode="#,##0.0"/>
  </numFmts>
  <fonts count="13" x14ac:knownFonts="1">
    <font>
      <sz val="11"/>
      <color theme="1"/>
      <name val="Calibri"/>
      <family val="2"/>
      <scheme val="minor"/>
    </font>
    <font>
      <sz val="11"/>
      <color rgb="FF9C6500"/>
      <name val="Calibri"/>
      <family val="2"/>
      <charset val="162"/>
      <scheme val="minor"/>
    </font>
    <font>
      <sz val="11"/>
      <color theme="1"/>
      <name val="Calibri"/>
      <family val="2"/>
      <scheme val="minor"/>
    </font>
    <font>
      <sz val="11"/>
      <name val="Times New Roman"/>
      <family val="1"/>
      <charset val="204"/>
    </font>
    <font>
      <b/>
      <sz val="11"/>
      <name val="Times New Roman"/>
      <family val="1"/>
      <charset val="204"/>
    </font>
    <font>
      <sz val="12"/>
      <name val="Times New Roman"/>
      <family val="1"/>
      <charset val="204"/>
    </font>
    <font>
      <sz val="12"/>
      <name val="Cambria"/>
      <family val="1"/>
      <charset val="204"/>
    </font>
    <font>
      <sz val="11"/>
      <color indexed="8"/>
      <name val="Times New Roman"/>
      <family val="1"/>
      <charset val="204"/>
    </font>
    <font>
      <b/>
      <sz val="12"/>
      <name val="Times New Roman"/>
      <family val="1"/>
      <charset val="204"/>
    </font>
    <font>
      <sz val="12"/>
      <color theme="1"/>
      <name val="Times New Roman"/>
      <family val="1"/>
      <charset val="204"/>
    </font>
    <font>
      <b/>
      <sz val="11"/>
      <color indexed="8"/>
      <name val="Times New Roman"/>
      <family val="1"/>
      <charset val="204"/>
    </font>
    <font>
      <b/>
      <sz val="9"/>
      <color indexed="81"/>
      <name val="Tahoma"/>
      <family val="2"/>
      <charset val="204"/>
    </font>
    <font>
      <sz val="12"/>
      <color theme="1"/>
      <name val="Cambria"/>
      <family val="1"/>
      <charset val="204"/>
    </font>
  </fonts>
  <fills count="7">
    <fill>
      <patternFill patternType="none"/>
    </fill>
    <fill>
      <patternFill patternType="gray125"/>
    </fill>
    <fill>
      <patternFill patternType="solid">
        <fgColor rgb="FFFFEB9C"/>
      </patternFill>
    </fill>
    <fill>
      <patternFill patternType="solid">
        <fgColor rgb="FFF9F9F9"/>
        <bgColor indexed="64"/>
      </patternFill>
    </fill>
    <fill>
      <patternFill patternType="solid">
        <fgColor rgb="FFFFFFFF"/>
        <bgColor indexed="64"/>
      </patternFill>
    </fill>
    <fill>
      <patternFill patternType="solid">
        <fgColor theme="0"/>
        <bgColor indexed="64"/>
      </patternFill>
    </fill>
    <fill>
      <patternFill patternType="solid">
        <fgColor rgb="FFFFC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2" borderId="0" applyNumberFormat="0" applyBorder="0" applyAlignment="0" applyProtection="0"/>
    <xf numFmtId="43" fontId="2" fillId="0" borderId="0" applyFont="0" applyFill="0" applyBorder="0" applyAlignment="0" applyProtection="0"/>
    <xf numFmtId="164" fontId="2" fillId="0" borderId="0" applyFont="0" applyFill="0" applyBorder="0" applyAlignment="0" applyProtection="0"/>
  </cellStyleXfs>
  <cellXfs count="56">
    <xf numFmtId="0" fontId="0" fillId="0" borderId="0" xfId="0"/>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vertical="center"/>
    </xf>
    <xf numFmtId="4" fontId="3" fillId="0" borderId="0" xfId="0" applyNumberFormat="1" applyFont="1" applyAlignment="1">
      <alignment vertical="center" wrapText="1"/>
    </xf>
    <xf numFmtId="4" fontId="4" fillId="0" borderId="0" xfId="0" applyNumberFormat="1" applyFont="1" applyAlignment="1">
      <alignment vertical="center"/>
    </xf>
    <xf numFmtId="0" fontId="4" fillId="0" borderId="0" xfId="0" applyFont="1" applyAlignment="1">
      <alignment horizontal="center" vertical="center" wrapText="1"/>
    </xf>
    <xf numFmtId="0" fontId="4" fillId="0" borderId="0" xfId="0" applyFont="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horizontal="center" vertical="center" wrapText="1"/>
    </xf>
    <xf numFmtId="4" fontId="4" fillId="0" borderId="1" xfId="0" applyNumberFormat="1"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49"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6" fillId="0" borderId="0" xfId="0" applyFont="1"/>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4" fontId="3"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4" fontId="6" fillId="0" borderId="1" xfId="0" applyNumberFormat="1" applyFont="1" applyBorder="1" applyAlignment="1">
      <alignment horizontal="center" vertical="center"/>
    </xf>
    <xf numFmtId="4" fontId="3" fillId="0" borderId="0" xfId="0" applyNumberFormat="1" applyFont="1" applyAlignment="1">
      <alignment horizontal="center" vertical="center"/>
    </xf>
    <xf numFmtId="4" fontId="3" fillId="0" borderId="0" xfId="0" applyNumberFormat="1" applyFont="1" applyAlignment="1">
      <alignment horizontal="left" vertical="center"/>
    </xf>
    <xf numFmtId="3" fontId="6" fillId="0" borderId="1" xfId="0" applyNumberFormat="1" applyFont="1" applyBorder="1" applyAlignment="1">
      <alignment horizontal="center" vertical="center"/>
    </xf>
    <xf numFmtId="0" fontId="5" fillId="3" borderId="1" xfId="0" applyFont="1" applyFill="1" applyBorder="1" applyAlignment="1">
      <alignment vertical="center" wrapText="1"/>
    </xf>
    <xf numFmtId="0" fontId="5" fillId="3" borderId="1" xfId="0" applyFont="1" applyFill="1" applyBorder="1" applyAlignment="1">
      <alignment horizontal="center" vertical="center"/>
    </xf>
    <xf numFmtId="0" fontId="5" fillId="4" borderId="1" xfId="0" applyFont="1" applyFill="1" applyBorder="1" applyAlignment="1">
      <alignment vertical="center" wrapText="1"/>
    </xf>
    <xf numFmtId="0" fontId="5" fillId="4" borderId="1" xfId="0" applyFont="1" applyFill="1" applyBorder="1" applyAlignment="1">
      <alignment horizontal="center" vertical="center"/>
    </xf>
    <xf numFmtId="0" fontId="5" fillId="5" borderId="1" xfId="0" applyFont="1" applyFill="1" applyBorder="1" applyAlignment="1">
      <alignment vertical="center" wrapText="1"/>
    </xf>
    <xf numFmtId="0" fontId="5" fillId="5" borderId="1" xfId="0" applyFont="1" applyFill="1" applyBorder="1" applyAlignment="1">
      <alignment horizontal="center" vertical="center"/>
    </xf>
    <xf numFmtId="0" fontId="5" fillId="0" borderId="1" xfId="0" applyFont="1" applyBorder="1" applyAlignment="1">
      <alignment horizontal="justify" vertical="center" wrapText="1"/>
    </xf>
    <xf numFmtId="0" fontId="8" fillId="6" borderId="1" xfId="0" applyFont="1" applyFill="1" applyBorder="1" applyAlignment="1">
      <alignment horizontal="center" vertical="center" wrapText="1"/>
    </xf>
    <xf numFmtId="49" fontId="8" fillId="6" borderId="1" xfId="0" applyNumberFormat="1" applyFont="1" applyFill="1" applyBorder="1" applyAlignment="1">
      <alignment horizontal="center" vertical="center" wrapText="1"/>
    </xf>
    <xf numFmtId="0" fontId="8" fillId="6" borderId="1" xfId="0" applyFont="1" applyFill="1" applyBorder="1" applyAlignment="1">
      <alignment horizontal="center" vertical="center"/>
    </xf>
    <xf numFmtId="165" fontId="8" fillId="6" borderId="1" xfId="0" applyNumberFormat="1" applyFont="1" applyFill="1" applyBorder="1" applyAlignment="1">
      <alignment horizontal="center" vertical="center"/>
    </xf>
    <xf numFmtId="0" fontId="5" fillId="0" borderId="0" xfId="0" applyFont="1" applyAlignment="1">
      <alignment vertical="center"/>
    </xf>
    <xf numFmtId="1" fontId="8" fillId="6" borderId="1" xfId="0" applyNumberFormat="1" applyFont="1" applyFill="1" applyBorder="1" applyAlignment="1">
      <alignment vertical="center"/>
    </xf>
    <xf numFmtId="0" fontId="9" fillId="0" borderId="1" xfId="0" applyFont="1" applyBorder="1" applyAlignment="1">
      <alignment horizontal="center" vertical="center" wrapText="1"/>
    </xf>
    <xf numFmtId="3" fontId="9" fillId="0" borderId="1" xfId="0" applyNumberFormat="1" applyFont="1" applyBorder="1" applyAlignment="1">
      <alignment horizontal="center" vertical="center" wrapText="1"/>
    </xf>
    <xf numFmtId="43" fontId="9" fillId="0" borderId="2" xfId="2" applyFont="1" applyBorder="1" applyAlignment="1">
      <alignment horizontal="center" vertical="center" wrapText="1"/>
    </xf>
    <xf numFmtId="43" fontId="9" fillId="0" borderId="3" xfId="2" applyFont="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cellXfs>
  <cellStyles count="4">
    <cellStyle name="Нейтральный 2" xfId="1" xr:uid="{00000000-0005-0000-0000-000000000000}"/>
    <cellStyle name="Обычный" xfId="0" builtinId="0"/>
    <cellStyle name="Финансовый 2" xfId="3" xr:uid="{6EBA86B8-CFC3-4EDD-8B90-B768AC525DB7}"/>
    <cellStyle name="Финансовый 2 2" xfId="2" xr:uid="{8DBF51C1-401B-4EB1-8E91-9470DADCFAA0}"/>
  </cellStyles>
  <dxfs count="0"/>
  <tableStyles count="0" defaultTableStyle="TableStyleMedium2" defaultPivotStyle="PivotStyleLight16"/>
  <colors>
    <mruColors>
      <color rgb="FF33CCFF"/>
      <color rgb="FF000000"/>
      <color rgb="FFFFCCFF"/>
      <color rgb="FF6699FF"/>
      <color rgb="FFCC00CC"/>
      <color rgb="FFFF99FF"/>
      <color rgb="FFFF66FF"/>
      <color rgb="FFFF00FF"/>
      <color rgb="FF00FFFF"/>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41"/>
  <sheetViews>
    <sheetView tabSelected="1" zoomScale="85" zoomScaleNormal="85" workbookViewId="0">
      <pane ySplit="7" topLeftCell="A227" activePane="bottomLeft" state="frozen"/>
      <selection pane="bottomLeft" activeCell="D243" sqref="D243"/>
    </sheetView>
  </sheetViews>
  <sheetFormatPr defaultRowHeight="15" x14ac:dyDescent="0.25"/>
  <cols>
    <col min="1" max="1" width="11.140625" style="1" bestFit="1" customWidth="1"/>
    <col min="2" max="2" width="13.28515625" style="1" customWidth="1"/>
    <col min="3" max="3" width="34.7109375" style="2" customWidth="1"/>
    <col min="4" max="4" width="39.5703125" style="4" customWidth="1"/>
    <col min="5" max="5" width="21.28515625" style="1" customWidth="1"/>
    <col min="6" max="6" width="25.140625" style="3" customWidth="1"/>
    <col min="7" max="7" width="45.28515625" style="4" customWidth="1"/>
    <col min="8" max="8" width="23.7109375" style="1" customWidth="1"/>
    <col min="9" max="9" width="17.7109375" style="1" customWidth="1"/>
    <col min="10" max="10" width="18.28515625" style="28" customWidth="1"/>
    <col min="11" max="11" width="20.85546875" style="28" customWidth="1"/>
    <col min="12" max="12" width="17.42578125" style="28" customWidth="1"/>
    <col min="13" max="13" width="37.7109375" style="29" bestFit="1" customWidth="1"/>
    <col min="14" max="14" width="15" style="1" bestFit="1" customWidth="1"/>
    <col min="15" max="16384" width="9.140625" style="1"/>
  </cols>
  <sheetData>
    <row r="1" spans="1:13" ht="15" customHeight="1" x14ac:dyDescent="0.25">
      <c r="J1" s="5" t="s">
        <v>0</v>
      </c>
      <c r="K1" s="5"/>
      <c r="L1" s="5"/>
      <c r="M1" s="5"/>
    </row>
    <row r="2" spans="1:13" x14ac:dyDescent="0.25">
      <c r="J2" s="6" t="s">
        <v>1</v>
      </c>
      <c r="K2" s="6"/>
      <c r="L2" s="6"/>
      <c r="M2" s="6"/>
    </row>
    <row r="4" spans="1:13" ht="15" customHeight="1" x14ac:dyDescent="0.25">
      <c r="A4" s="7" t="s">
        <v>207</v>
      </c>
      <c r="B4" s="8"/>
      <c r="C4" s="8"/>
      <c r="D4" s="8"/>
      <c r="E4" s="8"/>
      <c r="F4" s="8"/>
      <c r="G4" s="8"/>
      <c r="H4" s="8"/>
      <c r="I4" s="8"/>
      <c r="J4" s="8"/>
      <c r="K4" s="8"/>
      <c r="L4" s="8"/>
      <c r="M4" s="8"/>
    </row>
    <row r="5" spans="1:13" x14ac:dyDescent="0.25">
      <c r="A5" s="1" t="s">
        <v>2</v>
      </c>
      <c r="B5" s="4"/>
      <c r="C5" s="4"/>
      <c r="E5" s="4"/>
      <c r="F5" s="2"/>
      <c r="H5" s="4"/>
      <c r="I5" s="4"/>
      <c r="J5" s="4"/>
      <c r="K5" s="4"/>
      <c r="L5" s="4"/>
      <c r="M5" s="4"/>
    </row>
    <row r="7" spans="1:13" ht="99.75" x14ac:dyDescent="0.25">
      <c r="A7" s="9" t="s">
        <v>3</v>
      </c>
      <c r="B7" s="9" t="s">
        <v>4</v>
      </c>
      <c r="C7" s="10" t="s">
        <v>5</v>
      </c>
      <c r="D7" s="10" t="s">
        <v>6</v>
      </c>
      <c r="E7" s="9" t="s">
        <v>7</v>
      </c>
      <c r="F7" s="11" t="s">
        <v>8</v>
      </c>
      <c r="G7" s="10" t="s">
        <v>14</v>
      </c>
      <c r="H7" s="9" t="s">
        <v>15</v>
      </c>
      <c r="I7" s="9" t="s">
        <v>9</v>
      </c>
      <c r="J7" s="12" t="s">
        <v>10</v>
      </c>
      <c r="K7" s="12" t="s">
        <v>11</v>
      </c>
      <c r="L7" s="12" t="s">
        <v>12</v>
      </c>
      <c r="M7" s="13" t="s">
        <v>16</v>
      </c>
    </row>
    <row r="8" spans="1:13" s="19" customFormat="1" ht="47.25" x14ac:dyDescent="0.25">
      <c r="A8" s="14">
        <v>1</v>
      </c>
      <c r="B8" s="14" t="s">
        <v>91</v>
      </c>
      <c r="C8" s="15" t="s">
        <v>33</v>
      </c>
      <c r="D8" s="15" t="s">
        <v>208</v>
      </c>
      <c r="E8" s="14" t="s">
        <v>17</v>
      </c>
      <c r="F8" s="16" t="s">
        <v>209</v>
      </c>
      <c r="G8" s="15" t="s">
        <v>118</v>
      </c>
      <c r="H8" s="14">
        <v>309192333</v>
      </c>
      <c r="I8" s="14" t="s">
        <v>18</v>
      </c>
      <c r="J8" s="30">
        <v>35</v>
      </c>
      <c r="K8" s="17">
        <v>280000</v>
      </c>
      <c r="L8" s="17">
        <f t="shared" ref="L8:L44" si="0">(+K8*J8)/1000</f>
        <v>9800</v>
      </c>
      <c r="M8" s="18" t="s">
        <v>49</v>
      </c>
    </row>
    <row r="9" spans="1:13" s="19" customFormat="1" ht="47.25" x14ac:dyDescent="0.25">
      <c r="A9" s="14">
        <v>2</v>
      </c>
      <c r="B9" s="14" t="s">
        <v>91</v>
      </c>
      <c r="C9" s="15" t="s">
        <v>78</v>
      </c>
      <c r="D9" s="15" t="s">
        <v>208</v>
      </c>
      <c r="E9" s="14" t="s">
        <v>17</v>
      </c>
      <c r="F9" s="16" t="s">
        <v>210</v>
      </c>
      <c r="G9" s="15" t="s">
        <v>119</v>
      </c>
      <c r="H9" s="14">
        <v>307048242</v>
      </c>
      <c r="I9" s="14" t="s">
        <v>27</v>
      </c>
      <c r="J9" s="30">
        <v>50</v>
      </c>
      <c r="K9" s="17">
        <v>290000</v>
      </c>
      <c r="L9" s="17">
        <f t="shared" si="0"/>
        <v>14500</v>
      </c>
      <c r="M9" s="18" t="s">
        <v>49</v>
      </c>
    </row>
    <row r="10" spans="1:13" s="19" customFormat="1" ht="47.25" x14ac:dyDescent="0.25">
      <c r="A10" s="14">
        <v>3</v>
      </c>
      <c r="B10" s="14" t="s">
        <v>91</v>
      </c>
      <c r="C10" s="15" t="s">
        <v>55</v>
      </c>
      <c r="D10" s="15" t="s">
        <v>208</v>
      </c>
      <c r="E10" s="14" t="s">
        <v>17</v>
      </c>
      <c r="F10" s="16" t="s">
        <v>211</v>
      </c>
      <c r="G10" s="15" t="s">
        <v>121</v>
      </c>
      <c r="H10" s="14">
        <v>309576391</v>
      </c>
      <c r="I10" s="14" t="s">
        <v>27</v>
      </c>
      <c r="J10" s="30">
        <v>100</v>
      </c>
      <c r="K10" s="17">
        <v>5666</v>
      </c>
      <c r="L10" s="17">
        <f>(+K10*J10)/1000</f>
        <v>566.6</v>
      </c>
      <c r="M10" s="18" t="s">
        <v>49</v>
      </c>
    </row>
    <row r="11" spans="1:13" s="19" customFormat="1" ht="47.25" x14ac:dyDescent="0.25">
      <c r="A11" s="14">
        <v>4</v>
      </c>
      <c r="B11" s="14" t="s">
        <v>91</v>
      </c>
      <c r="C11" s="15" t="s">
        <v>54</v>
      </c>
      <c r="D11" s="15" t="s">
        <v>208</v>
      </c>
      <c r="E11" s="14" t="s">
        <v>17</v>
      </c>
      <c r="F11" s="16" t="s">
        <v>212</v>
      </c>
      <c r="G11" s="15" t="s">
        <v>26</v>
      </c>
      <c r="H11" s="14">
        <v>306089114</v>
      </c>
      <c r="I11" s="14" t="s">
        <v>124</v>
      </c>
      <c r="J11" s="30">
        <v>50</v>
      </c>
      <c r="K11" s="17">
        <v>17000</v>
      </c>
      <c r="L11" s="17">
        <f>(+K11*J11)/1000</f>
        <v>850</v>
      </c>
      <c r="M11" s="18" t="s">
        <v>49</v>
      </c>
    </row>
    <row r="12" spans="1:13" s="19" customFormat="1" ht="47.25" x14ac:dyDescent="0.25">
      <c r="A12" s="14">
        <v>5</v>
      </c>
      <c r="B12" s="14" t="s">
        <v>91</v>
      </c>
      <c r="C12" s="15" t="s">
        <v>41</v>
      </c>
      <c r="D12" s="15" t="s">
        <v>208</v>
      </c>
      <c r="E12" s="14" t="s">
        <v>17</v>
      </c>
      <c r="F12" s="16" t="s">
        <v>213</v>
      </c>
      <c r="G12" s="15" t="s">
        <v>125</v>
      </c>
      <c r="H12" s="14">
        <v>306117781</v>
      </c>
      <c r="I12" s="14" t="s">
        <v>27</v>
      </c>
      <c r="J12" s="30">
        <v>50</v>
      </c>
      <c r="K12" s="17">
        <v>8849</v>
      </c>
      <c r="L12" s="17">
        <f>(+K12*J12)/1000</f>
        <v>442.45</v>
      </c>
      <c r="M12" s="18" t="s">
        <v>49</v>
      </c>
    </row>
    <row r="13" spans="1:13" s="19" customFormat="1" ht="47.25" x14ac:dyDescent="0.25">
      <c r="A13" s="14">
        <v>6</v>
      </c>
      <c r="B13" s="14" t="s">
        <v>91</v>
      </c>
      <c r="C13" s="15" t="s">
        <v>41</v>
      </c>
      <c r="D13" s="15" t="s">
        <v>208</v>
      </c>
      <c r="E13" s="14" t="s">
        <v>17</v>
      </c>
      <c r="F13" s="16" t="s">
        <v>214</v>
      </c>
      <c r="G13" s="15" t="s">
        <v>26</v>
      </c>
      <c r="H13" s="14">
        <v>306089114</v>
      </c>
      <c r="I13" s="14" t="s">
        <v>27</v>
      </c>
      <c r="J13" s="30">
        <v>50</v>
      </c>
      <c r="K13" s="17">
        <v>8000</v>
      </c>
      <c r="L13" s="17">
        <f>(+K13*J13)/1000</f>
        <v>400</v>
      </c>
      <c r="M13" s="18" t="s">
        <v>49</v>
      </c>
    </row>
    <row r="14" spans="1:13" s="19" customFormat="1" ht="47.25" x14ac:dyDescent="0.25">
      <c r="A14" s="14">
        <v>7</v>
      </c>
      <c r="B14" s="14" t="s">
        <v>91</v>
      </c>
      <c r="C14" s="15" t="s">
        <v>122</v>
      </c>
      <c r="D14" s="15" t="s">
        <v>208</v>
      </c>
      <c r="E14" s="14" t="s">
        <v>17</v>
      </c>
      <c r="F14" s="16" t="s">
        <v>215</v>
      </c>
      <c r="G14" s="15" t="s">
        <v>123</v>
      </c>
      <c r="H14" s="14">
        <v>308549734</v>
      </c>
      <c r="I14" s="14" t="s">
        <v>27</v>
      </c>
      <c r="J14" s="30">
        <v>100</v>
      </c>
      <c r="K14" s="17">
        <v>4999</v>
      </c>
      <c r="L14" s="17">
        <f>(+K14*J14)/1000</f>
        <v>499.9</v>
      </c>
      <c r="M14" s="18" t="s">
        <v>49</v>
      </c>
    </row>
    <row r="15" spans="1:13" s="19" customFormat="1" ht="47.25" x14ac:dyDescent="0.25">
      <c r="A15" s="14">
        <v>8</v>
      </c>
      <c r="B15" s="14" t="s">
        <v>91</v>
      </c>
      <c r="C15" s="15" t="s">
        <v>24</v>
      </c>
      <c r="D15" s="15" t="s">
        <v>208</v>
      </c>
      <c r="E15" s="14" t="s">
        <v>17</v>
      </c>
      <c r="F15" s="16" t="s">
        <v>216</v>
      </c>
      <c r="G15" s="15" t="s">
        <v>120</v>
      </c>
      <c r="H15" s="14">
        <v>307048170</v>
      </c>
      <c r="I15" s="14" t="s">
        <v>27</v>
      </c>
      <c r="J15" s="30">
        <v>1000</v>
      </c>
      <c r="K15" s="17">
        <v>1424</v>
      </c>
      <c r="L15" s="17">
        <f t="shared" si="0"/>
        <v>1424</v>
      </c>
      <c r="M15" s="18" t="s">
        <v>49</v>
      </c>
    </row>
    <row r="16" spans="1:13" s="19" customFormat="1" ht="47.25" x14ac:dyDescent="0.25">
      <c r="A16" s="14">
        <v>9</v>
      </c>
      <c r="B16" s="14" t="s">
        <v>91</v>
      </c>
      <c r="C16" s="15" t="s">
        <v>24</v>
      </c>
      <c r="D16" s="15" t="s">
        <v>208</v>
      </c>
      <c r="E16" s="14" t="s">
        <v>17</v>
      </c>
      <c r="F16" s="16" t="s">
        <v>217</v>
      </c>
      <c r="G16" s="15" t="s">
        <v>26</v>
      </c>
      <c r="H16" s="14">
        <v>306089114</v>
      </c>
      <c r="I16" s="14" t="s">
        <v>27</v>
      </c>
      <c r="J16" s="30">
        <v>1000</v>
      </c>
      <c r="K16" s="17">
        <v>1200</v>
      </c>
      <c r="L16" s="17">
        <f t="shared" si="0"/>
        <v>1200</v>
      </c>
      <c r="M16" s="18" t="s">
        <v>49</v>
      </c>
    </row>
    <row r="17" spans="1:13" s="19" customFormat="1" ht="47.25" x14ac:dyDescent="0.25">
      <c r="A17" s="14">
        <v>10</v>
      </c>
      <c r="B17" s="14" t="s">
        <v>91</v>
      </c>
      <c r="C17" s="15" t="s">
        <v>23</v>
      </c>
      <c r="D17" s="15" t="s">
        <v>208</v>
      </c>
      <c r="E17" s="14" t="s">
        <v>17</v>
      </c>
      <c r="F17" s="16" t="s">
        <v>218</v>
      </c>
      <c r="G17" s="15" t="s">
        <v>126</v>
      </c>
      <c r="H17" s="14">
        <v>201806739</v>
      </c>
      <c r="I17" s="14" t="s">
        <v>18</v>
      </c>
      <c r="J17" s="30">
        <v>40</v>
      </c>
      <c r="K17" s="17">
        <v>186256</v>
      </c>
      <c r="L17" s="17">
        <f t="shared" si="0"/>
        <v>7450.24</v>
      </c>
      <c r="M17" s="18" t="s">
        <v>49</v>
      </c>
    </row>
    <row r="18" spans="1:13" s="19" customFormat="1" ht="47.25" x14ac:dyDescent="0.25">
      <c r="A18" s="14">
        <v>11</v>
      </c>
      <c r="B18" s="14" t="s">
        <v>91</v>
      </c>
      <c r="C18" s="15" t="s">
        <v>127</v>
      </c>
      <c r="D18" s="15" t="s">
        <v>208</v>
      </c>
      <c r="E18" s="14" t="s">
        <v>17</v>
      </c>
      <c r="F18" s="16" t="s">
        <v>219</v>
      </c>
      <c r="G18" s="15" t="s">
        <v>128</v>
      </c>
      <c r="H18" s="14">
        <v>303001178</v>
      </c>
      <c r="I18" s="14" t="s">
        <v>27</v>
      </c>
      <c r="J18" s="30">
        <v>300</v>
      </c>
      <c r="K18" s="17">
        <v>49500</v>
      </c>
      <c r="L18" s="17">
        <f t="shared" si="0"/>
        <v>14850</v>
      </c>
      <c r="M18" s="18" t="s">
        <v>49</v>
      </c>
    </row>
    <row r="19" spans="1:13" ht="47.25" x14ac:dyDescent="0.25">
      <c r="A19" s="14">
        <v>12</v>
      </c>
      <c r="B19" s="14" t="s">
        <v>220</v>
      </c>
      <c r="C19" s="15" t="s">
        <v>221</v>
      </c>
      <c r="D19" s="15" t="s">
        <v>208</v>
      </c>
      <c r="E19" s="14" t="s">
        <v>17</v>
      </c>
      <c r="F19" s="21" t="s">
        <v>222</v>
      </c>
      <c r="G19" s="15" t="s">
        <v>26</v>
      </c>
      <c r="H19" s="14">
        <v>306089114</v>
      </c>
      <c r="I19" s="22" t="s">
        <v>27</v>
      </c>
      <c r="J19" s="30">
        <v>6</v>
      </c>
      <c r="K19" s="23">
        <v>150000</v>
      </c>
      <c r="L19" s="17">
        <f t="shared" si="0"/>
        <v>900</v>
      </c>
      <c r="M19" s="18" t="s">
        <v>49</v>
      </c>
    </row>
    <row r="20" spans="1:13" ht="47.25" x14ac:dyDescent="0.25">
      <c r="A20" s="14">
        <v>13</v>
      </c>
      <c r="B20" s="14" t="s">
        <v>220</v>
      </c>
      <c r="C20" s="15" t="s">
        <v>223</v>
      </c>
      <c r="D20" s="15" t="s">
        <v>208</v>
      </c>
      <c r="E20" s="14" t="s">
        <v>17</v>
      </c>
      <c r="F20" s="21" t="s">
        <v>224</v>
      </c>
      <c r="G20" s="20" t="s">
        <v>225</v>
      </c>
      <c r="H20" s="14" t="s">
        <v>226</v>
      </c>
      <c r="I20" s="22" t="s">
        <v>39</v>
      </c>
      <c r="J20" s="30">
        <v>50</v>
      </c>
      <c r="K20" s="23">
        <v>9500</v>
      </c>
      <c r="L20" s="17">
        <f t="shared" si="0"/>
        <v>475</v>
      </c>
      <c r="M20" s="18" t="s">
        <v>49</v>
      </c>
    </row>
    <row r="21" spans="1:13" ht="47.25" x14ac:dyDescent="0.25">
      <c r="A21" s="14">
        <v>14</v>
      </c>
      <c r="B21" s="14" t="s">
        <v>220</v>
      </c>
      <c r="C21" s="15" t="s">
        <v>92</v>
      </c>
      <c r="D21" s="15" t="s">
        <v>208</v>
      </c>
      <c r="E21" s="14" t="s">
        <v>17</v>
      </c>
      <c r="F21" s="21" t="s">
        <v>227</v>
      </c>
      <c r="G21" s="20" t="s">
        <v>228</v>
      </c>
      <c r="H21" s="22">
        <v>303130793</v>
      </c>
      <c r="I21" s="22" t="s">
        <v>27</v>
      </c>
      <c r="J21" s="30">
        <v>500</v>
      </c>
      <c r="K21" s="23">
        <v>2200</v>
      </c>
      <c r="L21" s="17">
        <f t="shared" si="0"/>
        <v>1100</v>
      </c>
      <c r="M21" s="18" t="s">
        <v>49</v>
      </c>
    </row>
    <row r="22" spans="1:13" ht="47.25" x14ac:dyDescent="0.25">
      <c r="A22" s="14">
        <v>15</v>
      </c>
      <c r="B22" s="14" t="s">
        <v>220</v>
      </c>
      <c r="C22" s="15" t="s">
        <v>56</v>
      </c>
      <c r="D22" s="15" t="s">
        <v>208</v>
      </c>
      <c r="E22" s="14" t="s">
        <v>17</v>
      </c>
      <c r="F22" s="21" t="s">
        <v>229</v>
      </c>
      <c r="G22" s="20" t="s">
        <v>230</v>
      </c>
      <c r="H22" s="22">
        <v>201048503</v>
      </c>
      <c r="I22" s="22" t="s">
        <v>27</v>
      </c>
      <c r="J22" s="30">
        <v>1</v>
      </c>
      <c r="K22" s="23">
        <v>1674000</v>
      </c>
      <c r="L22" s="17">
        <f t="shared" si="0"/>
        <v>1674</v>
      </c>
      <c r="M22" s="18" t="s">
        <v>49</v>
      </c>
    </row>
    <row r="23" spans="1:13" ht="47.25" x14ac:dyDescent="0.25">
      <c r="A23" s="14">
        <v>16</v>
      </c>
      <c r="B23" s="14" t="s">
        <v>220</v>
      </c>
      <c r="C23" s="15" t="s">
        <v>92</v>
      </c>
      <c r="D23" s="15" t="s">
        <v>208</v>
      </c>
      <c r="E23" s="14" t="s">
        <v>17</v>
      </c>
      <c r="F23" s="21" t="s">
        <v>231</v>
      </c>
      <c r="G23" s="20" t="s">
        <v>228</v>
      </c>
      <c r="H23" s="22">
        <v>303130793</v>
      </c>
      <c r="I23" s="22" t="s">
        <v>27</v>
      </c>
      <c r="J23" s="30">
        <v>500</v>
      </c>
      <c r="K23" s="23">
        <v>2200</v>
      </c>
      <c r="L23" s="17">
        <f t="shared" si="0"/>
        <v>1100</v>
      </c>
      <c r="M23" s="18" t="s">
        <v>49</v>
      </c>
    </row>
    <row r="24" spans="1:13" ht="47.25" x14ac:dyDescent="0.25">
      <c r="A24" s="14">
        <v>17</v>
      </c>
      <c r="B24" s="14" t="s">
        <v>220</v>
      </c>
      <c r="C24" s="15" t="s">
        <v>78</v>
      </c>
      <c r="D24" s="15" t="s">
        <v>208</v>
      </c>
      <c r="E24" s="14" t="s">
        <v>17</v>
      </c>
      <c r="F24" s="21" t="s">
        <v>232</v>
      </c>
      <c r="G24" s="20" t="s">
        <v>233</v>
      </c>
      <c r="H24" s="22">
        <v>309995662</v>
      </c>
      <c r="I24" s="22" t="s">
        <v>27</v>
      </c>
      <c r="J24" s="30">
        <v>100</v>
      </c>
      <c r="K24" s="23">
        <v>470000</v>
      </c>
      <c r="L24" s="17">
        <f t="shared" si="0"/>
        <v>47000</v>
      </c>
      <c r="M24" s="18" t="s">
        <v>49</v>
      </c>
    </row>
    <row r="25" spans="1:13" ht="47.25" x14ac:dyDescent="0.25">
      <c r="A25" s="14">
        <v>18</v>
      </c>
      <c r="B25" s="14" t="s">
        <v>313</v>
      </c>
      <c r="C25" s="15" t="s">
        <v>234</v>
      </c>
      <c r="D25" s="15" t="s">
        <v>208</v>
      </c>
      <c r="E25" s="14" t="s">
        <v>17</v>
      </c>
      <c r="F25" s="21" t="s">
        <v>235</v>
      </c>
      <c r="G25" s="15" t="s">
        <v>26</v>
      </c>
      <c r="H25" s="14">
        <v>306089114</v>
      </c>
      <c r="I25" s="22" t="s">
        <v>27</v>
      </c>
      <c r="J25" s="30">
        <v>100</v>
      </c>
      <c r="K25" s="23">
        <v>18000</v>
      </c>
      <c r="L25" s="17">
        <f t="shared" si="0"/>
        <v>1800</v>
      </c>
      <c r="M25" s="18" t="s">
        <v>49</v>
      </c>
    </row>
    <row r="26" spans="1:13" ht="47.25" x14ac:dyDescent="0.25">
      <c r="A26" s="14">
        <v>19</v>
      </c>
      <c r="B26" s="14" t="s">
        <v>313</v>
      </c>
      <c r="C26" s="15" t="s">
        <v>236</v>
      </c>
      <c r="D26" s="15" t="s">
        <v>208</v>
      </c>
      <c r="E26" s="14" t="s">
        <v>17</v>
      </c>
      <c r="F26" s="21" t="s">
        <v>237</v>
      </c>
      <c r="G26" s="20" t="s">
        <v>228</v>
      </c>
      <c r="H26" s="22">
        <v>303130793</v>
      </c>
      <c r="I26" s="22" t="s">
        <v>238</v>
      </c>
      <c r="J26" s="30">
        <v>40</v>
      </c>
      <c r="K26" s="23">
        <v>10000</v>
      </c>
      <c r="L26" s="17">
        <f t="shared" si="0"/>
        <v>400</v>
      </c>
      <c r="M26" s="18" t="s">
        <v>49</v>
      </c>
    </row>
    <row r="27" spans="1:13" ht="47.25" x14ac:dyDescent="0.25">
      <c r="A27" s="14">
        <v>20</v>
      </c>
      <c r="B27" s="14" t="s">
        <v>313</v>
      </c>
      <c r="C27" s="15" t="s">
        <v>239</v>
      </c>
      <c r="D27" s="15" t="s">
        <v>208</v>
      </c>
      <c r="E27" s="14" t="s">
        <v>17</v>
      </c>
      <c r="F27" s="21" t="s">
        <v>240</v>
      </c>
      <c r="G27" s="20" t="s">
        <v>241</v>
      </c>
      <c r="H27" s="22">
        <v>310430719</v>
      </c>
      <c r="I27" s="22" t="s">
        <v>27</v>
      </c>
      <c r="J27" s="30">
        <v>100</v>
      </c>
      <c r="K27" s="23">
        <v>10000</v>
      </c>
      <c r="L27" s="17">
        <f t="shared" si="0"/>
        <v>1000</v>
      </c>
      <c r="M27" s="18" t="s">
        <v>49</v>
      </c>
    </row>
    <row r="28" spans="1:13" ht="47.25" x14ac:dyDescent="0.25">
      <c r="A28" s="14">
        <v>21</v>
      </c>
      <c r="B28" s="14" t="s">
        <v>313</v>
      </c>
      <c r="C28" s="15" t="s">
        <v>41</v>
      </c>
      <c r="D28" s="15" t="s">
        <v>208</v>
      </c>
      <c r="E28" s="14" t="s">
        <v>17</v>
      </c>
      <c r="F28" s="21" t="s">
        <v>242</v>
      </c>
      <c r="G28" s="20" t="s">
        <v>243</v>
      </c>
      <c r="H28" s="22" t="s">
        <v>244</v>
      </c>
      <c r="I28" s="22" t="s">
        <v>27</v>
      </c>
      <c r="J28" s="30">
        <v>50</v>
      </c>
      <c r="K28" s="23">
        <v>8222</v>
      </c>
      <c r="L28" s="17">
        <f t="shared" si="0"/>
        <v>411.1</v>
      </c>
      <c r="M28" s="18" t="s">
        <v>49</v>
      </c>
    </row>
    <row r="29" spans="1:13" ht="47.25" x14ac:dyDescent="0.25">
      <c r="A29" s="14">
        <v>22</v>
      </c>
      <c r="B29" s="14" t="s">
        <v>313</v>
      </c>
      <c r="C29" s="15" t="s">
        <v>245</v>
      </c>
      <c r="D29" s="15" t="s">
        <v>208</v>
      </c>
      <c r="E29" s="14" t="s">
        <v>17</v>
      </c>
      <c r="F29" s="21" t="s">
        <v>246</v>
      </c>
      <c r="G29" s="15" t="s">
        <v>26</v>
      </c>
      <c r="H29" s="14">
        <v>306089114</v>
      </c>
      <c r="I29" s="22" t="s">
        <v>27</v>
      </c>
      <c r="J29" s="30">
        <v>30</v>
      </c>
      <c r="K29" s="23">
        <v>3800</v>
      </c>
      <c r="L29" s="17">
        <f t="shared" si="0"/>
        <v>114</v>
      </c>
      <c r="M29" s="18" t="s">
        <v>49</v>
      </c>
    </row>
    <row r="30" spans="1:13" ht="47.25" x14ac:dyDescent="0.25">
      <c r="A30" s="14">
        <v>23</v>
      </c>
      <c r="B30" s="14" t="s">
        <v>313</v>
      </c>
      <c r="C30" s="15" t="s">
        <v>174</v>
      </c>
      <c r="D30" s="15" t="s">
        <v>208</v>
      </c>
      <c r="E30" s="14" t="s">
        <v>17</v>
      </c>
      <c r="F30" s="21" t="s">
        <v>247</v>
      </c>
      <c r="G30" s="20" t="s">
        <v>248</v>
      </c>
      <c r="H30" s="22">
        <v>307600750</v>
      </c>
      <c r="I30" s="22" t="s">
        <v>27</v>
      </c>
      <c r="J30" s="30">
        <v>50</v>
      </c>
      <c r="K30" s="23">
        <v>1200</v>
      </c>
      <c r="L30" s="17">
        <f t="shared" si="0"/>
        <v>60</v>
      </c>
      <c r="M30" s="18" t="s">
        <v>49</v>
      </c>
    </row>
    <row r="31" spans="1:13" s="26" customFormat="1" ht="36.75" customHeight="1" x14ac:dyDescent="0.25">
      <c r="A31" s="14">
        <v>24</v>
      </c>
      <c r="B31" s="14" t="s">
        <v>313</v>
      </c>
      <c r="C31" s="15" t="s">
        <v>23</v>
      </c>
      <c r="D31" s="15" t="s">
        <v>253</v>
      </c>
      <c r="E31" s="14" t="s">
        <v>17</v>
      </c>
      <c r="F31" s="21" t="s">
        <v>314</v>
      </c>
      <c r="G31" s="31" t="s">
        <v>315</v>
      </c>
      <c r="H31" s="32">
        <v>303338478</v>
      </c>
      <c r="I31" s="24" t="s">
        <v>18</v>
      </c>
      <c r="J31" s="30">
        <v>123</v>
      </c>
      <c r="K31" s="27">
        <v>47300</v>
      </c>
      <c r="L31" s="17">
        <f t="shared" si="0"/>
        <v>5817.9</v>
      </c>
      <c r="M31" s="18" t="s">
        <v>49</v>
      </c>
    </row>
    <row r="32" spans="1:13" s="26" customFormat="1" ht="36.75" customHeight="1" x14ac:dyDescent="0.25">
      <c r="A32" s="14">
        <v>25</v>
      </c>
      <c r="B32" s="14" t="s">
        <v>313</v>
      </c>
      <c r="C32" s="15" t="s">
        <v>77</v>
      </c>
      <c r="D32" s="15" t="s">
        <v>208</v>
      </c>
      <c r="E32" s="14" t="s">
        <v>17</v>
      </c>
      <c r="F32" s="21" t="s">
        <v>316</v>
      </c>
      <c r="G32" s="31" t="s">
        <v>317</v>
      </c>
      <c r="H32" s="32">
        <v>302142803</v>
      </c>
      <c r="I32" s="24" t="s">
        <v>318</v>
      </c>
      <c r="J32" s="30">
        <v>100</v>
      </c>
      <c r="K32" s="27">
        <v>3555</v>
      </c>
      <c r="L32" s="17">
        <f t="shared" si="0"/>
        <v>355.5</v>
      </c>
      <c r="M32" s="18" t="s">
        <v>49</v>
      </c>
    </row>
    <row r="33" spans="1:13" s="26" customFormat="1" ht="47.25" x14ac:dyDescent="0.25">
      <c r="A33" s="14">
        <v>26</v>
      </c>
      <c r="B33" s="14" t="s">
        <v>313</v>
      </c>
      <c r="C33" s="15" t="s">
        <v>319</v>
      </c>
      <c r="D33" s="15" t="s">
        <v>208</v>
      </c>
      <c r="E33" s="14" t="s">
        <v>17</v>
      </c>
      <c r="F33" s="21" t="s">
        <v>320</v>
      </c>
      <c r="G33" s="33" t="s">
        <v>321</v>
      </c>
      <c r="H33" s="34">
        <v>309058481</v>
      </c>
      <c r="I33" s="22" t="s">
        <v>27</v>
      </c>
      <c r="J33" s="30">
        <v>50</v>
      </c>
      <c r="K33" s="27">
        <v>9425</v>
      </c>
      <c r="L33" s="17">
        <f t="shared" si="0"/>
        <v>471.25</v>
      </c>
      <c r="M33" s="18" t="s">
        <v>49</v>
      </c>
    </row>
    <row r="34" spans="1:13" s="26" customFormat="1" ht="48.75" customHeight="1" x14ac:dyDescent="0.25">
      <c r="A34" s="14">
        <v>27</v>
      </c>
      <c r="B34" s="14" t="s">
        <v>313</v>
      </c>
      <c r="C34" s="15" t="s">
        <v>24</v>
      </c>
      <c r="D34" s="15" t="s">
        <v>208</v>
      </c>
      <c r="E34" s="14" t="s">
        <v>17</v>
      </c>
      <c r="F34" s="21" t="s">
        <v>322</v>
      </c>
      <c r="G34" s="31" t="s">
        <v>323</v>
      </c>
      <c r="H34" s="32">
        <v>305295610</v>
      </c>
      <c r="I34" s="24" t="s">
        <v>27</v>
      </c>
      <c r="J34" s="30">
        <v>1000</v>
      </c>
      <c r="K34" s="27">
        <v>390</v>
      </c>
      <c r="L34" s="17">
        <f t="shared" si="0"/>
        <v>390</v>
      </c>
      <c r="M34" s="18" t="s">
        <v>49</v>
      </c>
    </row>
    <row r="35" spans="1:13" s="26" customFormat="1" ht="47.25" x14ac:dyDescent="0.25">
      <c r="A35" s="14">
        <v>28</v>
      </c>
      <c r="B35" s="14" t="s">
        <v>313</v>
      </c>
      <c r="C35" s="15" t="s">
        <v>324</v>
      </c>
      <c r="D35" s="15" t="s">
        <v>208</v>
      </c>
      <c r="E35" s="14" t="s">
        <v>17</v>
      </c>
      <c r="F35" s="21" t="s">
        <v>325</v>
      </c>
      <c r="G35" s="31" t="s">
        <v>228</v>
      </c>
      <c r="H35" s="32">
        <v>303130793</v>
      </c>
      <c r="I35" s="22" t="s">
        <v>27</v>
      </c>
      <c r="J35" s="30">
        <v>50</v>
      </c>
      <c r="K35" s="27">
        <v>19500</v>
      </c>
      <c r="L35" s="17">
        <f t="shared" si="0"/>
        <v>975</v>
      </c>
      <c r="M35" s="18" t="s">
        <v>49</v>
      </c>
    </row>
    <row r="36" spans="1:13" s="26" customFormat="1" ht="47.25" x14ac:dyDescent="0.25">
      <c r="A36" s="14">
        <v>29</v>
      </c>
      <c r="B36" s="14" t="s">
        <v>313</v>
      </c>
      <c r="C36" s="15" t="s">
        <v>55</v>
      </c>
      <c r="D36" s="15" t="s">
        <v>208</v>
      </c>
      <c r="E36" s="14" t="s">
        <v>17</v>
      </c>
      <c r="F36" s="21" t="s">
        <v>326</v>
      </c>
      <c r="G36" s="35" t="s">
        <v>327</v>
      </c>
      <c r="H36" s="36">
        <v>308502373</v>
      </c>
      <c r="I36" s="24" t="s">
        <v>328</v>
      </c>
      <c r="J36" s="30">
        <v>50</v>
      </c>
      <c r="K36" s="27">
        <v>6900</v>
      </c>
      <c r="L36" s="17">
        <f t="shared" si="0"/>
        <v>345</v>
      </c>
      <c r="M36" s="18" t="s">
        <v>49</v>
      </c>
    </row>
    <row r="37" spans="1:13" s="26" customFormat="1" ht="36.75" customHeight="1" x14ac:dyDescent="0.25">
      <c r="A37" s="14">
        <v>30</v>
      </c>
      <c r="B37" s="14" t="s">
        <v>313</v>
      </c>
      <c r="C37" s="15" t="s">
        <v>329</v>
      </c>
      <c r="D37" s="15" t="s">
        <v>208</v>
      </c>
      <c r="E37" s="14" t="s">
        <v>17</v>
      </c>
      <c r="F37" s="21" t="s">
        <v>330</v>
      </c>
      <c r="G37" s="31" t="s">
        <v>26</v>
      </c>
      <c r="H37" s="32">
        <v>306089114</v>
      </c>
      <c r="I37" s="24" t="s">
        <v>331</v>
      </c>
      <c r="J37" s="30">
        <v>50</v>
      </c>
      <c r="K37" s="27">
        <v>6000</v>
      </c>
      <c r="L37" s="17">
        <f t="shared" si="0"/>
        <v>300</v>
      </c>
      <c r="M37" s="18" t="s">
        <v>49</v>
      </c>
    </row>
    <row r="38" spans="1:13" s="26" customFormat="1" ht="36.75" customHeight="1" x14ac:dyDescent="0.25">
      <c r="A38" s="14">
        <v>31</v>
      </c>
      <c r="B38" s="14" t="s">
        <v>313</v>
      </c>
      <c r="C38" s="15" t="s">
        <v>332</v>
      </c>
      <c r="D38" s="15" t="s">
        <v>208</v>
      </c>
      <c r="E38" s="14" t="s">
        <v>17</v>
      </c>
      <c r="F38" s="21" t="s">
        <v>333</v>
      </c>
      <c r="G38" s="31" t="s">
        <v>334</v>
      </c>
      <c r="H38" s="32">
        <v>310553328</v>
      </c>
      <c r="I38" s="24" t="s">
        <v>27</v>
      </c>
      <c r="J38" s="30">
        <v>30</v>
      </c>
      <c r="K38" s="27">
        <v>64000</v>
      </c>
      <c r="L38" s="17">
        <f t="shared" si="0"/>
        <v>1920</v>
      </c>
      <c r="M38" s="18" t="s">
        <v>49</v>
      </c>
    </row>
    <row r="39" spans="1:13" s="26" customFormat="1" ht="47.25" x14ac:dyDescent="0.25">
      <c r="A39" s="14">
        <v>32</v>
      </c>
      <c r="B39" s="14" t="s">
        <v>313</v>
      </c>
      <c r="C39" s="15" t="s">
        <v>335</v>
      </c>
      <c r="D39" s="15" t="s">
        <v>208</v>
      </c>
      <c r="E39" s="14" t="s">
        <v>17</v>
      </c>
      <c r="F39" s="21" t="s">
        <v>336</v>
      </c>
      <c r="G39" s="31" t="s">
        <v>26</v>
      </c>
      <c r="H39" s="32">
        <v>306089114</v>
      </c>
      <c r="I39" s="24" t="s">
        <v>27</v>
      </c>
      <c r="J39" s="30">
        <v>40</v>
      </c>
      <c r="K39" s="27">
        <v>26400</v>
      </c>
      <c r="L39" s="17">
        <f t="shared" si="0"/>
        <v>1056</v>
      </c>
      <c r="M39" s="18" t="s">
        <v>49</v>
      </c>
    </row>
    <row r="40" spans="1:13" s="26" customFormat="1" ht="48.75" customHeight="1" x14ac:dyDescent="0.25">
      <c r="A40" s="14">
        <v>33</v>
      </c>
      <c r="B40" s="14" t="s">
        <v>313</v>
      </c>
      <c r="C40" s="15" t="s">
        <v>54</v>
      </c>
      <c r="D40" s="15" t="s">
        <v>208</v>
      </c>
      <c r="E40" s="14" t="s">
        <v>17</v>
      </c>
      <c r="F40" s="21" t="s">
        <v>337</v>
      </c>
      <c r="G40" s="31" t="s">
        <v>338</v>
      </c>
      <c r="H40" s="32">
        <v>308346433</v>
      </c>
      <c r="I40" s="24" t="s">
        <v>27</v>
      </c>
      <c r="J40" s="30">
        <v>25</v>
      </c>
      <c r="K40" s="27">
        <v>40000</v>
      </c>
      <c r="L40" s="17">
        <f t="shared" si="0"/>
        <v>1000</v>
      </c>
      <c r="M40" s="18" t="s">
        <v>49</v>
      </c>
    </row>
    <row r="41" spans="1:13" s="26" customFormat="1" ht="47.25" x14ac:dyDescent="0.25">
      <c r="A41" s="14">
        <v>34</v>
      </c>
      <c r="B41" s="14" t="s">
        <v>313</v>
      </c>
      <c r="C41" s="15" t="s">
        <v>223</v>
      </c>
      <c r="D41" s="15" t="s">
        <v>208</v>
      </c>
      <c r="E41" s="14" t="s">
        <v>17</v>
      </c>
      <c r="F41" s="21" t="s">
        <v>339</v>
      </c>
      <c r="G41" s="31" t="s">
        <v>26</v>
      </c>
      <c r="H41" s="32">
        <v>306089114</v>
      </c>
      <c r="I41" s="24" t="s">
        <v>160</v>
      </c>
      <c r="J41" s="30">
        <v>100</v>
      </c>
      <c r="K41" s="27">
        <v>11000</v>
      </c>
      <c r="L41" s="17">
        <f t="shared" si="0"/>
        <v>1100</v>
      </c>
      <c r="M41" s="18" t="s">
        <v>49</v>
      </c>
    </row>
    <row r="42" spans="1:13" s="26" customFormat="1" ht="47.25" x14ac:dyDescent="0.25">
      <c r="A42" s="14">
        <v>35</v>
      </c>
      <c r="B42" s="14" t="s">
        <v>313</v>
      </c>
      <c r="C42" s="15" t="s">
        <v>163</v>
      </c>
      <c r="D42" s="15" t="s">
        <v>208</v>
      </c>
      <c r="E42" s="14" t="s">
        <v>17</v>
      </c>
      <c r="F42" s="21" t="s">
        <v>340</v>
      </c>
      <c r="G42" s="35" t="s">
        <v>341</v>
      </c>
      <c r="H42" s="36" t="s">
        <v>342</v>
      </c>
      <c r="I42" s="24" t="s">
        <v>27</v>
      </c>
      <c r="J42" s="30">
        <v>4</v>
      </c>
      <c r="K42" s="27">
        <v>2145000</v>
      </c>
      <c r="L42" s="17">
        <f t="shared" si="0"/>
        <v>8580</v>
      </c>
      <c r="M42" s="18" t="s">
        <v>49</v>
      </c>
    </row>
    <row r="43" spans="1:13" s="26" customFormat="1" ht="47.25" x14ac:dyDescent="0.25">
      <c r="A43" s="14">
        <v>36</v>
      </c>
      <c r="B43" s="14" t="s">
        <v>313</v>
      </c>
      <c r="C43" s="15" t="s">
        <v>343</v>
      </c>
      <c r="D43" s="15" t="s">
        <v>208</v>
      </c>
      <c r="E43" s="14" t="s">
        <v>17</v>
      </c>
      <c r="F43" s="21" t="s">
        <v>344</v>
      </c>
      <c r="G43" s="35" t="s">
        <v>345</v>
      </c>
      <c r="H43" s="36" t="s">
        <v>346</v>
      </c>
      <c r="I43" s="24" t="s">
        <v>27</v>
      </c>
      <c r="J43" s="30">
        <v>6</v>
      </c>
      <c r="K43" s="27">
        <v>220000</v>
      </c>
      <c r="L43" s="17">
        <f t="shared" si="0"/>
        <v>1320</v>
      </c>
      <c r="M43" s="18" t="s">
        <v>49</v>
      </c>
    </row>
    <row r="44" spans="1:13" s="26" customFormat="1" ht="252" x14ac:dyDescent="0.25">
      <c r="A44" s="14">
        <v>37</v>
      </c>
      <c r="B44" s="14" t="s">
        <v>313</v>
      </c>
      <c r="C44" s="37" t="s">
        <v>347</v>
      </c>
      <c r="D44" s="15" t="s">
        <v>208</v>
      </c>
      <c r="E44" s="14" t="s">
        <v>17</v>
      </c>
      <c r="F44" s="21" t="s">
        <v>348</v>
      </c>
      <c r="G44" s="35" t="s">
        <v>349</v>
      </c>
      <c r="H44" s="36">
        <v>309192333</v>
      </c>
      <c r="I44" s="24" t="s">
        <v>27</v>
      </c>
      <c r="J44" s="30">
        <v>70</v>
      </c>
      <c r="K44" s="27">
        <v>470000</v>
      </c>
      <c r="L44" s="17">
        <f t="shared" si="0"/>
        <v>32900</v>
      </c>
      <c r="M44" s="18" t="s">
        <v>49</v>
      </c>
    </row>
    <row r="45" spans="1:13" s="42" customFormat="1" ht="15.75" x14ac:dyDescent="0.25">
      <c r="A45" s="38" t="s">
        <v>350</v>
      </c>
      <c r="B45" s="39" t="s">
        <v>350</v>
      </c>
      <c r="C45" s="40" t="s">
        <v>351</v>
      </c>
      <c r="D45" s="43" t="s">
        <v>350</v>
      </c>
      <c r="E45" s="41" t="s">
        <v>350</v>
      </c>
      <c r="F45" s="38" t="s">
        <v>350</v>
      </c>
      <c r="G45" s="40" t="s">
        <v>350</v>
      </c>
      <c r="H45" s="40" t="s">
        <v>350</v>
      </c>
      <c r="I45" s="40" t="s">
        <v>350</v>
      </c>
      <c r="J45" s="40" t="s">
        <v>350</v>
      </c>
      <c r="K45" s="40" t="s">
        <v>350</v>
      </c>
      <c r="L45" s="41">
        <f>SUM(L8:L44)</f>
        <v>164547.94</v>
      </c>
      <c r="M45" s="40"/>
    </row>
    <row r="46" spans="1:13" s="26" customFormat="1" ht="31.5" x14ac:dyDescent="0.25">
      <c r="A46" s="14">
        <v>1</v>
      </c>
      <c r="B46" s="14" t="s">
        <v>91</v>
      </c>
      <c r="C46" s="15" t="s">
        <v>249</v>
      </c>
      <c r="D46" s="15" t="s">
        <v>250</v>
      </c>
      <c r="E46" s="14" t="s">
        <v>17</v>
      </c>
      <c r="F46" s="21" t="s">
        <v>251</v>
      </c>
      <c r="G46" s="35" t="s">
        <v>252</v>
      </c>
      <c r="H46" s="36">
        <v>303898637</v>
      </c>
      <c r="I46" s="24" t="s">
        <v>27</v>
      </c>
      <c r="J46" s="30">
        <v>4</v>
      </c>
      <c r="K46" s="27">
        <v>720000</v>
      </c>
      <c r="L46" s="17">
        <f t="shared" ref="L46:L56" si="1">+K46*J46/1000</f>
        <v>2880</v>
      </c>
      <c r="M46" s="18" t="s">
        <v>388</v>
      </c>
    </row>
    <row r="47" spans="1:13" s="26" customFormat="1" ht="31.5" x14ac:dyDescent="0.25">
      <c r="A47" s="14">
        <v>2</v>
      </c>
      <c r="B47" s="14" t="s">
        <v>91</v>
      </c>
      <c r="C47" s="15" t="s">
        <v>352</v>
      </c>
      <c r="D47" s="15" t="s">
        <v>253</v>
      </c>
      <c r="E47" s="14" t="s">
        <v>17</v>
      </c>
      <c r="F47" s="21" t="s">
        <v>254</v>
      </c>
      <c r="G47" s="35" t="s">
        <v>255</v>
      </c>
      <c r="H47" s="36">
        <v>305792927</v>
      </c>
      <c r="I47" s="24" t="s">
        <v>18</v>
      </c>
      <c r="J47" s="30">
        <v>19</v>
      </c>
      <c r="K47" s="27">
        <v>50700</v>
      </c>
      <c r="L47" s="17">
        <f t="shared" si="1"/>
        <v>963.3</v>
      </c>
      <c r="M47" s="18" t="s">
        <v>388</v>
      </c>
    </row>
    <row r="48" spans="1:13" s="26" customFormat="1" ht="47.25" x14ac:dyDescent="0.25">
      <c r="A48" s="14">
        <v>3</v>
      </c>
      <c r="B48" s="14" t="s">
        <v>91</v>
      </c>
      <c r="C48" s="15" t="s">
        <v>353</v>
      </c>
      <c r="D48" s="15" t="s">
        <v>250</v>
      </c>
      <c r="E48" s="14" t="s">
        <v>354</v>
      </c>
      <c r="F48" s="21" t="s">
        <v>355</v>
      </c>
      <c r="G48" s="35" t="s">
        <v>356</v>
      </c>
      <c r="H48" s="36">
        <v>201122919</v>
      </c>
      <c r="I48" s="24" t="s">
        <v>20</v>
      </c>
      <c r="J48" s="30">
        <v>21</v>
      </c>
      <c r="K48" s="27">
        <v>690000</v>
      </c>
      <c r="L48" s="17">
        <f t="shared" si="1"/>
        <v>14490</v>
      </c>
      <c r="M48" s="18" t="s">
        <v>388</v>
      </c>
    </row>
    <row r="49" spans="1:13" s="26" customFormat="1" ht="31.5" x14ac:dyDescent="0.25">
      <c r="A49" s="14">
        <v>4</v>
      </c>
      <c r="B49" s="14" t="s">
        <v>220</v>
      </c>
      <c r="C49" s="15" t="s">
        <v>357</v>
      </c>
      <c r="D49" s="15" t="s">
        <v>253</v>
      </c>
      <c r="E49" s="14" t="s">
        <v>17</v>
      </c>
      <c r="F49" s="21" t="s">
        <v>257</v>
      </c>
      <c r="G49" s="35" t="s">
        <v>258</v>
      </c>
      <c r="H49" s="36">
        <v>204250813</v>
      </c>
      <c r="I49" s="24" t="s">
        <v>39</v>
      </c>
      <c r="J49" s="30">
        <v>75</v>
      </c>
      <c r="K49" s="27">
        <v>5400</v>
      </c>
      <c r="L49" s="17">
        <f t="shared" si="1"/>
        <v>405</v>
      </c>
      <c r="M49" s="18" t="s">
        <v>388</v>
      </c>
    </row>
    <row r="50" spans="1:13" s="26" customFormat="1" ht="31.5" x14ac:dyDescent="0.25">
      <c r="A50" s="14">
        <v>5</v>
      </c>
      <c r="B50" s="14" t="s">
        <v>220</v>
      </c>
      <c r="C50" s="15" t="s">
        <v>358</v>
      </c>
      <c r="D50" s="15" t="s">
        <v>253</v>
      </c>
      <c r="E50" s="14" t="s">
        <v>17</v>
      </c>
      <c r="F50" s="21" t="s">
        <v>259</v>
      </c>
      <c r="G50" s="35" t="s">
        <v>260</v>
      </c>
      <c r="H50" s="36">
        <v>301603767</v>
      </c>
      <c r="I50" s="24" t="s">
        <v>20</v>
      </c>
      <c r="J50" s="30">
        <v>10</v>
      </c>
      <c r="K50" s="27">
        <v>26000</v>
      </c>
      <c r="L50" s="17">
        <f t="shared" si="1"/>
        <v>260</v>
      </c>
      <c r="M50" s="18" t="s">
        <v>388</v>
      </c>
    </row>
    <row r="51" spans="1:13" s="26" customFormat="1" ht="31.5" x14ac:dyDescent="0.25">
      <c r="A51" s="14">
        <v>6</v>
      </c>
      <c r="B51" s="14" t="s">
        <v>220</v>
      </c>
      <c r="C51" s="15" t="s">
        <v>359</v>
      </c>
      <c r="D51" s="15" t="s">
        <v>253</v>
      </c>
      <c r="E51" s="14" t="s">
        <v>17</v>
      </c>
      <c r="F51" s="21" t="s">
        <v>261</v>
      </c>
      <c r="G51" s="35" t="s">
        <v>260</v>
      </c>
      <c r="H51" s="36">
        <v>301603767</v>
      </c>
      <c r="I51" s="24" t="s">
        <v>20</v>
      </c>
      <c r="J51" s="30">
        <v>5</v>
      </c>
      <c r="K51" s="27">
        <v>42000</v>
      </c>
      <c r="L51" s="17">
        <f t="shared" si="1"/>
        <v>210</v>
      </c>
      <c r="M51" s="18" t="s">
        <v>388</v>
      </c>
    </row>
    <row r="52" spans="1:13" s="26" customFormat="1" ht="31.5" x14ac:dyDescent="0.25">
      <c r="A52" s="14">
        <v>7</v>
      </c>
      <c r="B52" s="14" t="s">
        <v>220</v>
      </c>
      <c r="C52" s="15" t="s">
        <v>352</v>
      </c>
      <c r="D52" s="15" t="s">
        <v>253</v>
      </c>
      <c r="E52" s="14" t="s">
        <v>17</v>
      </c>
      <c r="F52" s="21" t="s">
        <v>262</v>
      </c>
      <c r="G52" s="35" t="s">
        <v>263</v>
      </c>
      <c r="H52" s="36">
        <v>301966284</v>
      </c>
      <c r="I52" s="24" t="s">
        <v>18</v>
      </c>
      <c r="J52" s="30">
        <v>30</v>
      </c>
      <c r="K52" s="27">
        <v>49300</v>
      </c>
      <c r="L52" s="17">
        <f t="shared" si="1"/>
        <v>1479</v>
      </c>
      <c r="M52" s="18" t="s">
        <v>388</v>
      </c>
    </row>
    <row r="53" spans="1:13" s="26" customFormat="1" ht="31.5" x14ac:dyDescent="0.25">
      <c r="A53" s="14">
        <v>9</v>
      </c>
      <c r="B53" s="14" t="s">
        <v>313</v>
      </c>
      <c r="C53" s="15" t="s">
        <v>249</v>
      </c>
      <c r="D53" s="15" t="s">
        <v>250</v>
      </c>
      <c r="E53" s="14" t="s">
        <v>17</v>
      </c>
      <c r="F53" s="21" t="s">
        <v>360</v>
      </c>
      <c r="G53" s="35" t="s">
        <v>252</v>
      </c>
      <c r="H53" s="36">
        <v>303898637</v>
      </c>
      <c r="I53" s="24" t="s">
        <v>27</v>
      </c>
      <c r="J53" s="30">
        <v>4</v>
      </c>
      <c r="K53" s="27">
        <v>730000</v>
      </c>
      <c r="L53" s="17">
        <f t="shared" si="1"/>
        <v>2920</v>
      </c>
      <c r="M53" s="18" t="s">
        <v>388</v>
      </c>
    </row>
    <row r="54" spans="1:13" s="26" customFormat="1" ht="31.5" x14ac:dyDescent="0.25">
      <c r="A54" s="14">
        <v>10</v>
      </c>
      <c r="B54" s="14" t="s">
        <v>313</v>
      </c>
      <c r="C54" s="15" t="s">
        <v>352</v>
      </c>
      <c r="D54" s="15" t="s">
        <v>253</v>
      </c>
      <c r="E54" s="14" t="s">
        <v>17</v>
      </c>
      <c r="F54" s="21" t="s">
        <v>262</v>
      </c>
      <c r="G54" s="35" t="s">
        <v>263</v>
      </c>
      <c r="H54" s="36">
        <v>301966284</v>
      </c>
      <c r="I54" s="24" t="s">
        <v>18</v>
      </c>
      <c r="J54" s="30">
        <v>35</v>
      </c>
      <c r="K54" s="27">
        <v>48800</v>
      </c>
      <c r="L54" s="17">
        <f t="shared" si="1"/>
        <v>1708</v>
      </c>
      <c r="M54" s="18" t="s">
        <v>388</v>
      </c>
    </row>
    <row r="55" spans="1:13" s="26" customFormat="1" ht="31.5" x14ac:dyDescent="0.25">
      <c r="A55" s="14">
        <v>11</v>
      </c>
      <c r="B55" s="14" t="s">
        <v>313</v>
      </c>
      <c r="C55" s="15" t="s">
        <v>361</v>
      </c>
      <c r="D55" s="15" t="s">
        <v>250</v>
      </c>
      <c r="E55" s="14" t="s">
        <v>17</v>
      </c>
      <c r="F55" s="21" t="s">
        <v>362</v>
      </c>
      <c r="G55" s="35" t="s">
        <v>363</v>
      </c>
      <c r="H55" s="36">
        <v>304991861</v>
      </c>
      <c r="I55" s="24" t="s">
        <v>39</v>
      </c>
      <c r="J55" s="30">
        <v>1875</v>
      </c>
      <c r="K55" s="27">
        <v>1600</v>
      </c>
      <c r="L55" s="17">
        <f t="shared" si="1"/>
        <v>3000</v>
      </c>
      <c r="M55" s="18" t="s">
        <v>388</v>
      </c>
    </row>
    <row r="56" spans="1:13" s="26" customFormat="1" ht="31.5" x14ac:dyDescent="0.25">
      <c r="A56" s="14">
        <v>12</v>
      </c>
      <c r="B56" s="14" t="s">
        <v>313</v>
      </c>
      <c r="C56" s="15" t="s">
        <v>352</v>
      </c>
      <c r="D56" s="15" t="s">
        <v>253</v>
      </c>
      <c r="E56" s="14" t="s">
        <v>17</v>
      </c>
      <c r="F56" s="21" t="s">
        <v>364</v>
      </c>
      <c r="G56" s="35" t="s">
        <v>263</v>
      </c>
      <c r="H56" s="36">
        <v>301966284</v>
      </c>
      <c r="I56" s="24" t="s">
        <v>18</v>
      </c>
      <c r="J56" s="30">
        <v>30</v>
      </c>
      <c r="K56" s="27">
        <v>45800</v>
      </c>
      <c r="L56" s="17">
        <f t="shared" si="1"/>
        <v>1374</v>
      </c>
      <c r="M56" s="18" t="s">
        <v>388</v>
      </c>
    </row>
    <row r="57" spans="1:13" s="42" customFormat="1" ht="15.75" x14ac:dyDescent="0.25">
      <c r="A57" s="38" t="s">
        <v>350</v>
      </c>
      <c r="B57" s="39" t="s">
        <v>350</v>
      </c>
      <c r="C57" s="40" t="s">
        <v>351</v>
      </c>
      <c r="D57" s="43" t="s">
        <v>350</v>
      </c>
      <c r="E57" s="41" t="s">
        <v>350</v>
      </c>
      <c r="F57" s="38" t="s">
        <v>350</v>
      </c>
      <c r="G57" s="40" t="s">
        <v>350</v>
      </c>
      <c r="H57" s="40" t="s">
        <v>350</v>
      </c>
      <c r="I57" s="40" t="s">
        <v>350</v>
      </c>
      <c r="J57" s="40" t="s">
        <v>350</v>
      </c>
      <c r="K57" s="40" t="s">
        <v>350</v>
      </c>
      <c r="L57" s="41">
        <f>SUM(L46:L56)</f>
        <v>29689.3</v>
      </c>
      <c r="M57" s="40"/>
    </row>
    <row r="58" spans="1:13" s="26" customFormat="1" ht="31.5" x14ac:dyDescent="0.25">
      <c r="A58" s="14">
        <v>1</v>
      </c>
      <c r="B58" s="14" t="s">
        <v>91</v>
      </c>
      <c r="C58" s="15" t="s">
        <v>36</v>
      </c>
      <c r="D58" s="15" t="s">
        <v>253</v>
      </c>
      <c r="E58" s="14" t="s">
        <v>17</v>
      </c>
      <c r="F58" s="21" t="s">
        <v>365</v>
      </c>
      <c r="G58" s="35" t="s">
        <v>81</v>
      </c>
      <c r="H58" s="36" t="s">
        <v>32</v>
      </c>
      <c r="I58" s="24" t="s">
        <v>18</v>
      </c>
      <c r="J58" s="30">
        <v>43</v>
      </c>
      <c r="K58" s="27">
        <v>49000</v>
      </c>
      <c r="L58" s="17">
        <f t="shared" ref="L58:L65" si="2">+K58*J58/1000</f>
        <v>2107</v>
      </c>
      <c r="M58" s="18" t="s">
        <v>264</v>
      </c>
    </row>
    <row r="59" spans="1:13" s="26" customFormat="1" ht="31.5" x14ac:dyDescent="0.25">
      <c r="A59" s="14">
        <v>2</v>
      </c>
      <c r="B59" s="14" t="s">
        <v>91</v>
      </c>
      <c r="C59" s="15" t="s">
        <v>265</v>
      </c>
      <c r="D59" s="15" t="s">
        <v>253</v>
      </c>
      <c r="E59" s="14" t="s">
        <v>17</v>
      </c>
      <c r="F59" s="21" t="s">
        <v>366</v>
      </c>
      <c r="G59" s="35" t="s">
        <v>82</v>
      </c>
      <c r="H59" s="36" t="s">
        <v>83</v>
      </c>
      <c r="I59" s="24" t="s">
        <v>20</v>
      </c>
      <c r="J59" s="30">
        <v>315</v>
      </c>
      <c r="K59" s="27">
        <v>1399</v>
      </c>
      <c r="L59" s="17">
        <f t="shared" si="2"/>
        <v>440.685</v>
      </c>
      <c r="M59" s="18" t="s">
        <v>264</v>
      </c>
    </row>
    <row r="60" spans="1:13" s="26" customFormat="1" ht="47.25" x14ac:dyDescent="0.25">
      <c r="A60" s="14">
        <v>3</v>
      </c>
      <c r="B60" s="14" t="s">
        <v>91</v>
      </c>
      <c r="C60" s="15" t="s">
        <v>60</v>
      </c>
      <c r="D60" s="15" t="s">
        <v>208</v>
      </c>
      <c r="E60" s="14" t="s">
        <v>17</v>
      </c>
      <c r="F60" s="21" t="s">
        <v>367</v>
      </c>
      <c r="G60" s="35" t="s">
        <v>65</v>
      </c>
      <c r="H60" s="36">
        <v>305694881</v>
      </c>
      <c r="I60" s="24" t="s">
        <v>20</v>
      </c>
      <c r="J60" s="30">
        <v>326</v>
      </c>
      <c r="K60" s="27">
        <v>50000</v>
      </c>
      <c r="L60" s="17">
        <f t="shared" si="2"/>
        <v>16300</v>
      </c>
      <c r="M60" s="18" t="s">
        <v>264</v>
      </c>
    </row>
    <row r="61" spans="1:13" s="26" customFormat="1" ht="31.5" x14ac:dyDescent="0.25">
      <c r="A61" s="14">
        <v>4</v>
      </c>
      <c r="B61" s="14" t="s">
        <v>220</v>
      </c>
      <c r="C61" s="15" t="s">
        <v>36</v>
      </c>
      <c r="D61" s="15" t="s">
        <v>253</v>
      </c>
      <c r="E61" s="14" t="s">
        <v>17</v>
      </c>
      <c r="F61" s="21" t="s">
        <v>368</v>
      </c>
      <c r="G61" s="35" t="s">
        <v>266</v>
      </c>
      <c r="H61" s="36" t="s">
        <v>84</v>
      </c>
      <c r="I61" s="24" t="s">
        <v>18</v>
      </c>
      <c r="J61" s="30">
        <v>2</v>
      </c>
      <c r="K61" s="27">
        <v>55555</v>
      </c>
      <c r="L61" s="17">
        <f t="shared" si="2"/>
        <v>111.11</v>
      </c>
      <c r="M61" s="18" t="s">
        <v>264</v>
      </c>
    </row>
    <row r="62" spans="1:13" s="26" customFormat="1" ht="31.5" x14ac:dyDescent="0.25">
      <c r="A62" s="14">
        <v>5</v>
      </c>
      <c r="B62" s="14" t="s">
        <v>220</v>
      </c>
      <c r="C62" s="15" t="s">
        <v>36</v>
      </c>
      <c r="D62" s="15" t="s">
        <v>253</v>
      </c>
      <c r="E62" s="14" t="s">
        <v>17</v>
      </c>
      <c r="F62" s="21" t="s">
        <v>369</v>
      </c>
      <c r="G62" s="35" t="s">
        <v>267</v>
      </c>
      <c r="H62" s="36" t="s">
        <v>268</v>
      </c>
      <c r="I62" s="24" t="s">
        <v>18</v>
      </c>
      <c r="J62" s="30">
        <v>23</v>
      </c>
      <c r="K62" s="27">
        <v>50000</v>
      </c>
      <c r="L62" s="17">
        <f t="shared" si="2"/>
        <v>1150</v>
      </c>
      <c r="M62" s="18" t="s">
        <v>264</v>
      </c>
    </row>
    <row r="63" spans="1:13" s="26" customFormat="1" ht="31.5" x14ac:dyDescent="0.25">
      <c r="A63" s="14">
        <v>6</v>
      </c>
      <c r="B63" s="14" t="s">
        <v>220</v>
      </c>
      <c r="C63" s="15" t="s">
        <v>269</v>
      </c>
      <c r="D63" s="15" t="s">
        <v>253</v>
      </c>
      <c r="E63" s="14" t="s">
        <v>17</v>
      </c>
      <c r="F63" s="21" t="s">
        <v>370</v>
      </c>
      <c r="G63" s="35" t="s">
        <v>270</v>
      </c>
      <c r="H63" s="36" t="s">
        <v>42</v>
      </c>
      <c r="I63" s="24" t="s">
        <v>160</v>
      </c>
      <c r="J63" s="30">
        <v>16</v>
      </c>
      <c r="K63" s="27">
        <v>5000</v>
      </c>
      <c r="L63" s="17">
        <f t="shared" si="2"/>
        <v>80</v>
      </c>
      <c r="M63" s="18" t="s">
        <v>264</v>
      </c>
    </row>
    <row r="64" spans="1:13" s="26" customFormat="1" ht="47.25" x14ac:dyDescent="0.25">
      <c r="A64" s="14">
        <v>5</v>
      </c>
      <c r="B64" s="14" t="s">
        <v>220</v>
      </c>
      <c r="C64" s="15" t="s">
        <v>271</v>
      </c>
      <c r="D64" s="15" t="s">
        <v>208</v>
      </c>
      <c r="E64" s="14" t="s">
        <v>17</v>
      </c>
      <c r="F64" s="21" t="s">
        <v>371</v>
      </c>
      <c r="G64" s="35" t="s">
        <v>272</v>
      </c>
      <c r="H64" s="36" t="s">
        <v>273</v>
      </c>
      <c r="I64" s="24" t="s">
        <v>20</v>
      </c>
      <c r="J64" s="30">
        <v>28</v>
      </c>
      <c r="K64" s="27">
        <v>693000</v>
      </c>
      <c r="L64" s="17">
        <f t="shared" si="2"/>
        <v>19404</v>
      </c>
      <c r="M64" s="18" t="s">
        <v>264</v>
      </c>
    </row>
    <row r="65" spans="1:13" s="26" customFormat="1" ht="47.25" x14ac:dyDescent="0.25">
      <c r="A65" s="14">
        <v>6</v>
      </c>
      <c r="B65" s="14" t="s">
        <v>220</v>
      </c>
      <c r="C65" s="15" t="s">
        <v>60</v>
      </c>
      <c r="D65" s="15" t="s">
        <v>208</v>
      </c>
      <c r="E65" s="14" t="s">
        <v>17</v>
      </c>
      <c r="F65" s="21" t="s">
        <v>372</v>
      </c>
      <c r="G65" s="35" t="s">
        <v>274</v>
      </c>
      <c r="H65" s="36" t="s">
        <v>275</v>
      </c>
      <c r="I65" s="24" t="s">
        <v>20</v>
      </c>
      <c r="J65" s="30">
        <v>5</v>
      </c>
      <c r="K65" s="27">
        <v>64000</v>
      </c>
      <c r="L65" s="17">
        <f t="shared" si="2"/>
        <v>320</v>
      </c>
      <c r="M65" s="18" t="s">
        <v>264</v>
      </c>
    </row>
    <row r="66" spans="1:13" s="26" customFormat="1" ht="31.5" x14ac:dyDescent="0.25">
      <c r="A66" s="14">
        <v>6</v>
      </c>
      <c r="B66" s="14" t="s">
        <v>313</v>
      </c>
      <c r="C66" s="15" t="s">
        <v>38</v>
      </c>
      <c r="D66" s="15" t="s">
        <v>253</v>
      </c>
      <c r="E66" s="14" t="s">
        <v>17</v>
      </c>
      <c r="F66" s="21" t="s">
        <v>373</v>
      </c>
      <c r="G66" s="35" t="s">
        <v>374</v>
      </c>
      <c r="H66" s="36" t="s">
        <v>375</v>
      </c>
      <c r="I66" s="24" t="s">
        <v>160</v>
      </c>
      <c r="J66" s="30">
        <v>76</v>
      </c>
      <c r="K66" s="27">
        <v>4899</v>
      </c>
      <c r="L66" s="17">
        <f>+J66*K66/1000</f>
        <v>372.32400000000001</v>
      </c>
      <c r="M66" s="18" t="s">
        <v>264</v>
      </c>
    </row>
    <row r="67" spans="1:13" s="26" customFormat="1" ht="31.5" x14ac:dyDescent="0.25">
      <c r="A67" s="14">
        <v>6</v>
      </c>
      <c r="B67" s="14" t="s">
        <v>313</v>
      </c>
      <c r="C67" s="15" t="s">
        <v>376</v>
      </c>
      <c r="D67" s="15" t="s">
        <v>253</v>
      </c>
      <c r="E67" s="14" t="s">
        <v>17</v>
      </c>
      <c r="F67" s="21" t="s">
        <v>377</v>
      </c>
      <c r="G67" s="35" t="s">
        <v>378</v>
      </c>
      <c r="H67" s="36" t="s">
        <v>379</v>
      </c>
      <c r="I67" s="24" t="s">
        <v>18</v>
      </c>
      <c r="J67" s="30">
        <v>8</v>
      </c>
      <c r="K67" s="27">
        <v>51900</v>
      </c>
      <c r="L67" s="17">
        <f>+J67*K67/1000</f>
        <v>415.2</v>
      </c>
      <c r="M67" s="18" t="s">
        <v>264</v>
      </c>
    </row>
    <row r="68" spans="1:13" s="26" customFormat="1" ht="31.5" x14ac:dyDescent="0.25">
      <c r="A68" s="14">
        <v>6</v>
      </c>
      <c r="B68" s="14" t="s">
        <v>313</v>
      </c>
      <c r="C68" s="15" t="s">
        <v>41</v>
      </c>
      <c r="D68" s="15" t="s">
        <v>253</v>
      </c>
      <c r="E68" s="14" t="s">
        <v>17</v>
      </c>
      <c r="F68" s="21" t="s">
        <v>380</v>
      </c>
      <c r="G68" s="35" t="s">
        <v>267</v>
      </c>
      <c r="H68" s="36" t="s">
        <v>268</v>
      </c>
      <c r="I68" s="24" t="s">
        <v>27</v>
      </c>
      <c r="J68" s="30">
        <v>59</v>
      </c>
      <c r="K68" s="27">
        <v>8834</v>
      </c>
      <c r="L68" s="17">
        <f>+J68*K68/1000</f>
        <v>521.20600000000002</v>
      </c>
      <c r="M68" s="18" t="s">
        <v>264</v>
      </c>
    </row>
    <row r="69" spans="1:13" s="26" customFormat="1" ht="31.5" x14ac:dyDescent="0.25">
      <c r="A69" s="14">
        <v>6</v>
      </c>
      <c r="B69" s="14" t="s">
        <v>313</v>
      </c>
      <c r="C69" s="15" t="s">
        <v>381</v>
      </c>
      <c r="D69" s="15" t="s">
        <v>253</v>
      </c>
      <c r="E69" s="14" t="s">
        <v>17</v>
      </c>
      <c r="F69" s="21" t="s">
        <v>382</v>
      </c>
      <c r="G69" s="35" t="s">
        <v>383</v>
      </c>
      <c r="H69" s="36" t="s">
        <v>384</v>
      </c>
      <c r="I69" s="24" t="s">
        <v>18</v>
      </c>
      <c r="J69" s="30">
        <v>16</v>
      </c>
      <c r="K69" s="27">
        <v>47707</v>
      </c>
      <c r="L69" s="17">
        <f t="shared" ref="L69:L70" si="3">+J69*K69/1000</f>
        <v>763.31200000000001</v>
      </c>
      <c r="M69" s="18" t="s">
        <v>264</v>
      </c>
    </row>
    <row r="70" spans="1:13" s="26" customFormat="1" ht="31.5" x14ac:dyDescent="0.25">
      <c r="A70" s="14">
        <v>6</v>
      </c>
      <c r="B70" s="14" t="s">
        <v>313</v>
      </c>
      <c r="C70" s="15" t="s">
        <v>23</v>
      </c>
      <c r="D70" s="15" t="s">
        <v>253</v>
      </c>
      <c r="E70" s="14" t="s">
        <v>17</v>
      </c>
      <c r="F70" s="21" t="s">
        <v>385</v>
      </c>
      <c r="G70" s="35" t="s">
        <v>386</v>
      </c>
      <c r="H70" s="36" t="s">
        <v>387</v>
      </c>
      <c r="I70" s="24" t="s">
        <v>18</v>
      </c>
      <c r="J70" s="30">
        <v>15</v>
      </c>
      <c r="K70" s="27">
        <v>47001</v>
      </c>
      <c r="L70" s="17">
        <f t="shared" si="3"/>
        <v>705.01499999999999</v>
      </c>
      <c r="M70" s="18" t="s">
        <v>264</v>
      </c>
    </row>
    <row r="71" spans="1:13" s="42" customFormat="1" ht="15.75" x14ac:dyDescent="0.25">
      <c r="A71" s="38" t="s">
        <v>350</v>
      </c>
      <c r="B71" s="39" t="s">
        <v>350</v>
      </c>
      <c r="C71" s="40" t="s">
        <v>351</v>
      </c>
      <c r="D71" s="43" t="s">
        <v>350</v>
      </c>
      <c r="E71" s="41" t="s">
        <v>350</v>
      </c>
      <c r="F71" s="38" t="s">
        <v>350</v>
      </c>
      <c r="G71" s="40" t="s">
        <v>350</v>
      </c>
      <c r="H71" s="40" t="s">
        <v>350</v>
      </c>
      <c r="I71" s="40" t="s">
        <v>350</v>
      </c>
      <c r="J71" s="40" t="s">
        <v>350</v>
      </c>
      <c r="K71" s="40" t="s">
        <v>350</v>
      </c>
      <c r="L71" s="41">
        <f>SUM(L58:L70)</f>
        <v>42689.851999999992</v>
      </c>
      <c r="M71" s="40"/>
    </row>
    <row r="72" spans="1:13" s="26" customFormat="1" ht="47.25" x14ac:dyDescent="0.25">
      <c r="A72" s="14">
        <v>1</v>
      </c>
      <c r="B72" s="14" t="s">
        <v>389</v>
      </c>
      <c r="C72" s="15" t="s">
        <v>93</v>
      </c>
      <c r="D72" s="15" t="s">
        <v>208</v>
      </c>
      <c r="E72" s="14" t="s">
        <v>37</v>
      </c>
      <c r="F72" s="21" t="s">
        <v>390</v>
      </c>
      <c r="G72" s="35" t="s">
        <v>94</v>
      </c>
      <c r="H72" s="36">
        <v>301021337</v>
      </c>
      <c r="I72" s="24" t="s">
        <v>20</v>
      </c>
      <c r="J72" s="30">
        <f>8+24</f>
        <v>32</v>
      </c>
      <c r="K72" s="27" t="s">
        <v>95</v>
      </c>
      <c r="L72" s="17">
        <v>18400</v>
      </c>
      <c r="M72" s="18" t="s">
        <v>53</v>
      </c>
    </row>
    <row r="73" spans="1:13" s="26" customFormat="1" ht="47.25" x14ac:dyDescent="0.25">
      <c r="A73" s="14">
        <v>2</v>
      </c>
      <c r="B73" s="14" t="s">
        <v>391</v>
      </c>
      <c r="C73" s="15" t="s">
        <v>392</v>
      </c>
      <c r="D73" s="15" t="s">
        <v>208</v>
      </c>
      <c r="E73" s="14" t="s">
        <v>17</v>
      </c>
      <c r="F73" s="21" t="s">
        <v>393</v>
      </c>
      <c r="G73" s="35" t="s">
        <v>394</v>
      </c>
      <c r="H73" s="36" t="s">
        <v>395</v>
      </c>
      <c r="I73" s="24" t="s">
        <v>20</v>
      </c>
      <c r="J73" s="30">
        <v>2</v>
      </c>
      <c r="K73" s="27">
        <f>3300000/2/1000</f>
        <v>1650</v>
      </c>
      <c r="L73" s="17">
        <f>+K73*J73</f>
        <v>3300</v>
      </c>
      <c r="M73" s="18" t="s">
        <v>53</v>
      </c>
    </row>
    <row r="74" spans="1:13" s="26" customFormat="1" ht="47.25" x14ac:dyDescent="0.25">
      <c r="A74" s="14">
        <v>3</v>
      </c>
      <c r="B74" s="14" t="s">
        <v>391</v>
      </c>
      <c r="C74" s="15" t="s">
        <v>396</v>
      </c>
      <c r="D74" s="15" t="s">
        <v>208</v>
      </c>
      <c r="E74" s="14" t="s">
        <v>17</v>
      </c>
      <c r="F74" s="21" t="s">
        <v>397</v>
      </c>
      <c r="G74" s="35" t="s">
        <v>398</v>
      </c>
      <c r="H74" s="36">
        <v>305252309</v>
      </c>
      <c r="I74" s="24" t="s">
        <v>20</v>
      </c>
      <c r="J74" s="30">
        <v>1</v>
      </c>
      <c r="K74" s="27">
        <f>2200000/1000</f>
        <v>2200</v>
      </c>
      <c r="L74" s="17">
        <f>+K74*J74</f>
        <v>2200</v>
      </c>
      <c r="M74" s="18" t="s">
        <v>53</v>
      </c>
    </row>
    <row r="75" spans="1:13" s="26" customFormat="1" ht="47.25" x14ac:dyDescent="0.25">
      <c r="A75" s="14">
        <v>4</v>
      </c>
      <c r="B75" s="14" t="s">
        <v>391</v>
      </c>
      <c r="C75" s="15" t="s">
        <v>392</v>
      </c>
      <c r="D75" s="15" t="s">
        <v>208</v>
      </c>
      <c r="E75" s="14" t="s">
        <v>17</v>
      </c>
      <c r="F75" s="21" t="s">
        <v>399</v>
      </c>
      <c r="G75" s="35" t="s">
        <v>400</v>
      </c>
      <c r="H75" s="36" t="s">
        <v>401</v>
      </c>
      <c r="I75" s="24" t="s">
        <v>18</v>
      </c>
      <c r="J75" s="30">
        <v>2</v>
      </c>
      <c r="K75" s="27">
        <f>3360000/2/1000</f>
        <v>1680</v>
      </c>
      <c r="L75" s="17">
        <f>+K75*J75</f>
        <v>3360</v>
      </c>
      <c r="M75" s="18" t="s">
        <v>53</v>
      </c>
    </row>
    <row r="76" spans="1:13" s="42" customFormat="1" ht="15.75" x14ac:dyDescent="0.25">
      <c r="A76" s="38" t="s">
        <v>350</v>
      </c>
      <c r="B76" s="39" t="s">
        <v>350</v>
      </c>
      <c r="C76" s="40" t="s">
        <v>351</v>
      </c>
      <c r="D76" s="43" t="s">
        <v>350</v>
      </c>
      <c r="E76" s="41" t="s">
        <v>350</v>
      </c>
      <c r="F76" s="38" t="s">
        <v>350</v>
      </c>
      <c r="G76" s="40" t="s">
        <v>350</v>
      </c>
      <c r="H76" s="40" t="s">
        <v>350</v>
      </c>
      <c r="I76" s="40" t="s">
        <v>350</v>
      </c>
      <c r="J76" s="40" t="s">
        <v>350</v>
      </c>
      <c r="K76" s="40" t="s">
        <v>350</v>
      </c>
      <c r="L76" s="41">
        <f>SUM(L72:L75)</f>
        <v>27260</v>
      </c>
      <c r="M76" s="40"/>
    </row>
    <row r="77" spans="1:13" s="26" customFormat="1" ht="31.5" x14ac:dyDescent="0.25">
      <c r="A77" s="14">
        <v>1</v>
      </c>
      <c r="B77" s="14" t="s">
        <v>276</v>
      </c>
      <c r="C77" s="15" t="s">
        <v>68</v>
      </c>
      <c r="D77" s="15" t="s">
        <v>253</v>
      </c>
      <c r="E77" s="14" t="s">
        <v>37</v>
      </c>
      <c r="F77" s="21" t="s">
        <v>402</v>
      </c>
      <c r="G77" s="35" t="s">
        <v>96</v>
      </c>
      <c r="H77" s="36" t="s">
        <v>25</v>
      </c>
      <c r="I77" s="24" t="s">
        <v>20</v>
      </c>
      <c r="J77" s="30">
        <v>480</v>
      </c>
      <c r="K77" s="27">
        <v>2495</v>
      </c>
      <c r="L77" s="17">
        <f>(J77*K77)/1000</f>
        <v>1197.5999999999999</v>
      </c>
      <c r="M77" s="18" t="s">
        <v>105</v>
      </c>
    </row>
    <row r="78" spans="1:13" s="26" customFormat="1" ht="47.25" x14ac:dyDescent="0.25">
      <c r="A78" s="14">
        <v>2</v>
      </c>
      <c r="B78" s="14" t="s">
        <v>276</v>
      </c>
      <c r="C78" s="15" t="s">
        <v>97</v>
      </c>
      <c r="D78" s="15" t="s">
        <v>253</v>
      </c>
      <c r="E78" s="14" t="s">
        <v>37</v>
      </c>
      <c r="F78" s="21" t="s">
        <v>403</v>
      </c>
      <c r="G78" s="35" t="s">
        <v>98</v>
      </c>
      <c r="H78" s="36" t="s">
        <v>99</v>
      </c>
      <c r="I78" s="24" t="s">
        <v>100</v>
      </c>
      <c r="J78" s="30">
        <v>10</v>
      </c>
      <c r="K78" s="27">
        <v>33000</v>
      </c>
      <c r="L78" s="17">
        <f t="shared" ref="L78:L97" si="4">(J78*K78)/1000</f>
        <v>330</v>
      </c>
      <c r="M78" s="18" t="s">
        <v>105</v>
      </c>
    </row>
    <row r="79" spans="1:13" s="26" customFormat="1" ht="31.5" x14ac:dyDescent="0.25">
      <c r="A79" s="14">
        <v>3</v>
      </c>
      <c r="B79" s="14" t="s">
        <v>276</v>
      </c>
      <c r="C79" s="15" t="s">
        <v>30</v>
      </c>
      <c r="D79" s="15" t="s">
        <v>253</v>
      </c>
      <c r="E79" s="14" t="s">
        <v>37</v>
      </c>
      <c r="F79" s="21" t="s">
        <v>404</v>
      </c>
      <c r="G79" s="35" t="s">
        <v>101</v>
      </c>
      <c r="H79" s="36" t="s">
        <v>102</v>
      </c>
      <c r="I79" s="24" t="s">
        <v>100</v>
      </c>
      <c r="J79" s="30">
        <v>13</v>
      </c>
      <c r="K79" s="27">
        <v>57600</v>
      </c>
      <c r="L79" s="17">
        <f t="shared" si="4"/>
        <v>748.8</v>
      </c>
      <c r="M79" s="18" t="s">
        <v>105</v>
      </c>
    </row>
    <row r="80" spans="1:13" s="26" customFormat="1" ht="31.5" x14ac:dyDescent="0.25">
      <c r="A80" s="14">
        <v>4</v>
      </c>
      <c r="B80" s="14" t="s">
        <v>276</v>
      </c>
      <c r="C80" s="15" t="s">
        <v>63</v>
      </c>
      <c r="D80" s="15" t="s">
        <v>253</v>
      </c>
      <c r="E80" s="14" t="s">
        <v>37</v>
      </c>
      <c r="F80" s="21" t="s">
        <v>405</v>
      </c>
      <c r="G80" s="35" t="s">
        <v>101</v>
      </c>
      <c r="H80" s="36" t="s">
        <v>102</v>
      </c>
      <c r="I80" s="24" t="s">
        <v>35</v>
      </c>
      <c r="J80" s="30">
        <v>20</v>
      </c>
      <c r="K80" s="27">
        <v>22000</v>
      </c>
      <c r="L80" s="17">
        <f t="shared" si="4"/>
        <v>440</v>
      </c>
      <c r="M80" s="18" t="s">
        <v>105</v>
      </c>
    </row>
    <row r="81" spans="1:13" s="26" customFormat="1" ht="31.5" x14ac:dyDescent="0.25">
      <c r="A81" s="14">
        <v>5</v>
      </c>
      <c r="B81" s="14" t="s">
        <v>276</v>
      </c>
      <c r="C81" s="15" t="s">
        <v>30</v>
      </c>
      <c r="D81" s="15" t="s">
        <v>253</v>
      </c>
      <c r="E81" s="14" t="s">
        <v>37</v>
      </c>
      <c r="F81" s="21" t="s">
        <v>406</v>
      </c>
      <c r="G81" s="35" t="s">
        <v>101</v>
      </c>
      <c r="H81" s="36" t="s">
        <v>102</v>
      </c>
      <c r="I81" s="24" t="s">
        <v>100</v>
      </c>
      <c r="J81" s="30">
        <v>14</v>
      </c>
      <c r="K81" s="27">
        <v>57000</v>
      </c>
      <c r="L81" s="17">
        <f t="shared" si="4"/>
        <v>798</v>
      </c>
      <c r="M81" s="18" t="s">
        <v>105</v>
      </c>
    </row>
    <row r="82" spans="1:13" s="26" customFormat="1" ht="47.25" x14ac:dyDescent="0.25">
      <c r="A82" s="14">
        <v>6</v>
      </c>
      <c r="B82" s="14" t="s">
        <v>276</v>
      </c>
      <c r="C82" s="15" t="s">
        <v>97</v>
      </c>
      <c r="D82" s="15" t="s">
        <v>253</v>
      </c>
      <c r="E82" s="14" t="s">
        <v>37</v>
      </c>
      <c r="F82" s="21" t="s">
        <v>407</v>
      </c>
      <c r="G82" s="35" t="s">
        <v>98</v>
      </c>
      <c r="H82" s="36" t="s">
        <v>99</v>
      </c>
      <c r="I82" s="24" t="s">
        <v>100</v>
      </c>
      <c r="J82" s="30">
        <v>8</v>
      </c>
      <c r="K82" s="27">
        <v>34000</v>
      </c>
      <c r="L82" s="17">
        <f t="shared" si="4"/>
        <v>272</v>
      </c>
      <c r="M82" s="18" t="s">
        <v>105</v>
      </c>
    </row>
    <row r="83" spans="1:13" s="26" customFormat="1" ht="31.5" x14ac:dyDescent="0.25">
      <c r="A83" s="14">
        <v>7</v>
      </c>
      <c r="B83" s="14" t="s">
        <v>276</v>
      </c>
      <c r="C83" s="15" t="s">
        <v>30</v>
      </c>
      <c r="D83" s="15" t="s">
        <v>253</v>
      </c>
      <c r="E83" s="14" t="s">
        <v>37</v>
      </c>
      <c r="F83" s="21" t="s">
        <v>408</v>
      </c>
      <c r="G83" s="35" t="s">
        <v>103</v>
      </c>
      <c r="H83" s="36" t="s">
        <v>104</v>
      </c>
      <c r="I83" s="24" t="s">
        <v>100</v>
      </c>
      <c r="J83" s="30">
        <v>12</v>
      </c>
      <c r="K83" s="27">
        <v>51400</v>
      </c>
      <c r="L83" s="17">
        <f t="shared" si="4"/>
        <v>616.79999999999995</v>
      </c>
      <c r="M83" s="18" t="s">
        <v>105</v>
      </c>
    </row>
    <row r="84" spans="1:13" s="26" customFormat="1" ht="31.5" x14ac:dyDescent="0.25">
      <c r="A84" s="14">
        <v>8</v>
      </c>
      <c r="B84" s="14" t="s">
        <v>276</v>
      </c>
      <c r="C84" s="15" t="s">
        <v>30</v>
      </c>
      <c r="D84" s="15" t="s">
        <v>277</v>
      </c>
      <c r="E84" s="14" t="s">
        <v>37</v>
      </c>
      <c r="F84" s="21" t="s">
        <v>409</v>
      </c>
      <c r="G84" s="35" t="s">
        <v>101</v>
      </c>
      <c r="H84" s="36" t="s">
        <v>102</v>
      </c>
      <c r="I84" s="24" t="s">
        <v>100</v>
      </c>
      <c r="J84" s="30">
        <v>70</v>
      </c>
      <c r="K84" s="27">
        <v>58400</v>
      </c>
      <c r="L84" s="17">
        <f t="shared" si="4"/>
        <v>4088</v>
      </c>
      <c r="M84" s="18" t="s">
        <v>105</v>
      </c>
    </row>
    <row r="85" spans="1:13" s="26" customFormat="1" ht="31.5" x14ac:dyDescent="0.25">
      <c r="A85" s="14">
        <v>9</v>
      </c>
      <c r="B85" s="14" t="s">
        <v>278</v>
      </c>
      <c r="C85" s="15" t="s">
        <v>23</v>
      </c>
      <c r="D85" s="15" t="s">
        <v>253</v>
      </c>
      <c r="E85" s="14" t="s">
        <v>37</v>
      </c>
      <c r="F85" s="21" t="s">
        <v>410</v>
      </c>
      <c r="G85" s="35" t="s">
        <v>279</v>
      </c>
      <c r="H85" s="36" t="s">
        <v>104</v>
      </c>
      <c r="I85" s="24" t="s">
        <v>18</v>
      </c>
      <c r="J85" s="30">
        <v>7</v>
      </c>
      <c r="K85" s="27">
        <v>54000</v>
      </c>
      <c r="L85" s="17">
        <f t="shared" si="4"/>
        <v>378</v>
      </c>
      <c r="M85" s="18" t="s">
        <v>105</v>
      </c>
    </row>
    <row r="86" spans="1:13" s="26" customFormat="1" ht="31.5" x14ac:dyDescent="0.25">
      <c r="A86" s="14">
        <v>10</v>
      </c>
      <c r="B86" s="14" t="s">
        <v>278</v>
      </c>
      <c r="C86" s="15" t="s">
        <v>280</v>
      </c>
      <c r="D86" s="15" t="s">
        <v>253</v>
      </c>
      <c r="E86" s="14" t="s">
        <v>37</v>
      </c>
      <c r="F86" s="21" t="s">
        <v>411</v>
      </c>
      <c r="G86" s="35" t="s">
        <v>101</v>
      </c>
      <c r="H86" s="36" t="s">
        <v>102</v>
      </c>
      <c r="I86" s="24" t="s">
        <v>20</v>
      </c>
      <c r="J86" s="30">
        <v>8</v>
      </c>
      <c r="K86" s="27">
        <v>24900</v>
      </c>
      <c r="L86" s="17">
        <f t="shared" si="4"/>
        <v>199.2</v>
      </c>
      <c r="M86" s="18" t="s">
        <v>105</v>
      </c>
    </row>
    <row r="87" spans="1:13" s="26" customFormat="1" ht="47.25" x14ac:dyDescent="0.25">
      <c r="A87" s="14">
        <v>11</v>
      </c>
      <c r="B87" s="14" t="s">
        <v>278</v>
      </c>
      <c r="C87" s="15" t="s">
        <v>281</v>
      </c>
      <c r="D87" s="15" t="s">
        <v>253</v>
      </c>
      <c r="E87" s="14" t="s">
        <v>37</v>
      </c>
      <c r="F87" s="21" t="s">
        <v>412</v>
      </c>
      <c r="G87" s="35" t="s">
        <v>98</v>
      </c>
      <c r="H87" s="36" t="s">
        <v>99</v>
      </c>
      <c r="I87" s="24" t="s">
        <v>20</v>
      </c>
      <c r="J87" s="30">
        <v>63</v>
      </c>
      <c r="K87" s="27">
        <v>2600</v>
      </c>
      <c r="L87" s="17">
        <f t="shared" si="4"/>
        <v>163.80000000000001</v>
      </c>
      <c r="M87" s="18" t="s">
        <v>105</v>
      </c>
    </row>
    <row r="88" spans="1:13" s="26" customFormat="1" ht="31.5" x14ac:dyDescent="0.25">
      <c r="A88" s="14">
        <v>12</v>
      </c>
      <c r="B88" s="14" t="s">
        <v>278</v>
      </c>
      <c r="C88" s="15" t="s">
        <v>23</v>
      </c>
      <c r="D88" s="15" t="s">
        <v>253</v>
      </c>
      <c r="E88" s="14" t="s">
        <v>37</v>
      </c>
      <c r="F88" s="21" t="s">
        <v>413</v>
      </c>
      <c r="G88" s="35" t="s">
        <v>279</v>
      </c>
      <c r="H88" s="36" t="s">
        <v>104</v>
      </c>
      <c r="I88" s="24" t="s">
        <v>18</v>
      </c>
      <c r="J88" s="30">
        <v>7</v>
      </c>
      <c r="K88" s="27">
        <v>54000</v>
      </c>
      <c r="L88" s="17">
        <f t="shared" si="4"/>
        <v>378</v>
      </c>
      <c r="M88" s="18" t="s">
        <v>105</v>
      </c>
    </row>
    <row r="89" spans="1:13" s="26" customFormat="1" ht="47.25" x14ac:dyDescent="0.25">
      <c r="A89" s="14">
        <v>13</v>
      </c>
      <c r="B89" s="14" t="s">
        <v>278</v>
      </c>
      <c r="C89" s="15" t="s">
        <v>282</v>
      </c>
      <c r="D89" s="15" t="s">
        <v>253</v>
      </c>
      <c r="E89" s="14" t="s">
        <v>37</v>
      </c>
      <c r="F89" s="21" t="s">
        <v>414</v>
      </c>
      <c r="G89" s="35" t="s">
        <v>98</v>
      </c>
      <c r="H89" s="36" t="s">
        <v>99</v>
      </c>
      <c r="I89" s="24" t="s">
        <v>18</v>
      </c>
      <c r="J89" s="30">
        <v>6</v>
      </c>
      <c r="K89" s="27">
        <v>34000</v>
      </c>
      <c r="L89" s="17">
        <f t="shared" si="4"/>
        <v>204</v>
      </c>
      <c r="M89" s="18" t="s">
        <v>105</v>
      </c>
    </row>
    <row r="90" spans="1:13" s="26" customFormat="1" ht="31.5" x14ac:dyDescent="0.25">
      <c r="A90" s="14">
        <v>14</v>
      </c>
      <c r="B90" s="14" t="s">
        <v>278</v>
      </c>
      <c r="C90" s="15" t="s">
        <v>23</v>
      </c>
      <c r="D90" s="15" t="s">
        <v>253</v>
      </c>
      <c r="E90" s="14" t="s">
        <v>37</v>
      </c>
      <c r="F90" s="21" t="s">
        <v>415</v>
      </c>
      <c r="G90" s="35" t="s">
        <v>103</v>
      </c>
      <c r="H90" s="36" t="s">
        <v>104</v>
      </c>
      <c r="I90" s="24" t="s">
        <v>18</v>
      </c>
      <c r="J90" s="30">
        <v>8</v>
      </c>
      <c r="K90" s="27">
        <v>57400</v>
      </c>
      <c r="L90" s="17">
        <f t="shared" si="4"/>
        <v>459.2</v>
      </c>
      <c r="M90" s="18" t="s">
        <v>105</v>
      </c>
    </row>
    <row r="91" spans="1:13" s="26" customFormat="1" ht="31.5" x14ac:dyDescent="0.25">
      <c r="A91" s="14">
        <v>15</v>
      </c>
      <c r="B91" s="14" t="s">
        <v>278</v>
      </c>
      <c r="C91" s="15" t="s">
        <v>283</v>
      </c>
      <c r="D91" s="15" t="s">
        <v>277</v>
      </c>
      <c r="E91" s="14" t="s">
        <v>37</v>
      </c>
      <c r="F91" s="21" t="s">
        <v>416</v>
      </c>
      <c r="G91" s="35" t="s">
        <v>96</v>
      </c>
      <c r="H91" s="36" t="s">
        <v>25</v>
      </c>
      <c r="I91" s="24" t="s">
        <v>35</v>
      </c>
      <c r="J91" s="30">
        <v>27</v>
      </c>
      <c r="K91" s="27">
        <v>65000</v>
      </c>
      <c r="L91" s="17">
        <f t="shared" si="4"/>
        <v>1755</v>
      </c>
      <c r="M91" s="18" t="s">
        <v>105</v>
      </c>
    </row>
    <row r="92" spans="1:13" s="26" customFormat="1" ht="31.5" x14ac:dyDescent="0.25">
      <c r="A92" s="14">
        <v>16</v>
      </c>
      <c r="B92" s="14" t="s">
        <v>417</v>
      </c>
      <c r="C92" s="15" t="s">
        <v>23</v>
      </c>
      <c r="D92" s="15" t="s">
        <v>253</v>
      </c>
      <c r="E92" s="14" t="s">
        <v>37</v>
      </c>
      <c r="F92" s="21" t="s">
        <v>418</v>
      </c>
      <c r="G92" s="35" t="s">
        <v>279</v>
      </c>
      <c r="H92" s="36" t="s">
        <v>104</v>
      </c>
      <c r="I92" s="24" t="s">
        <v>100</v>
      </c>
      <c r="J92" s="30">
        <v>7</v>
      </c>
      <c r="K92" s="27">
        <v>54000</v>
      </c>
      <c r="L92" s="17">
        <f t="shared" si="4"/>
        <v>378</v>
      </c>
      <c r="M92" s="18" t="s">
        <v>105</v>
      </c>
    </row>
    <row r="93" spans="1:13" s="26" customFormat="1" ht="31.5" x14ac:dyDescent="0.25">
      <c r="A93" s="14">
        <v>17</v>
      </c>
      <c r="B93" s="14" t="s">
        <v>417</v>
      </c>
      <c r="C93" s="15" t="s">
        <v>23</v>
      </c>
      <c r="D93" s="15" t="s">
        <v>253</v>
      </c>
      <c r="E93" s="14" t="s">
        <v>37</v>
      </c>
      <c r="F93" s="21" t="s">
        <v>419</v>
      </c>
      <c r="G93" s="35" t="s">
        <v>279</v>
      </c>
      <c r="H93" s="36" t="s">
        <v>104</v>
      </c>
      <c r="I93" s="24" t="s">
        <v>100</v>
      </c>
      <c r="J93" s="30">
        <v>7</v>
      </c>
      <c r="K93" s="27">
        <v>49000</v>
      </c>
      <c r="L93" s="17">
        <f t="shared" si="4"/>
        <v>343</v>
      </c>
      <c r="M93" s="18" t="s">
        <v>105</v>
      </c>
    </row>
    <row r="94" spans="1:13" s="26" customFormat="1" ht="31.5" x14ac:dyDescent="0.25">
      <c r="A94" s="14">
        <v>18</v>
      </c>
      <c r="B94" s="14" t="s">
        <v>417</v>
      </c>
      <c r="C94" s="15" t="s">
        <v>23</v>
      </c>
      <c r="D94" s="15" t="s">
        <v>253</v>
      </c>
      <c r="E94" s="14" t="s">
        <v>37</v>
      </c>
      <c r="F94" s="21" t="s">
        <v>420</v>
      </c>
      <c r="G94" s="35" t="s">
        <v>421</v>
      </c>
      <c r="H94" s="36" t="s">
        <v>422</v>
      </c>
      <c r="I94" s="24" t="s">
        <v>100</v>
      </c>
      <c r="J94" s="30">
        <v>10</v>
      </c>
      <c r="K94" s="27">
        <v>46999</v>
      </c>
      <c r="L94" s="17">
        <f t="shared" si="4"/>
        <v>469.99</v>
      </c>
      <c r="M94" s="18" t="s">
        <v>105</v>
      </c>
    </row>
    <row r="95" spans="1:13" s="26" customFormat="1" ht="31.5" x14ac:dyDescent="0.25">
      <c r="A95" s="14">
        <v>19</v>
      </c>
      <c r="B95" s="14" t="s">
        <v>417</v>
      </c>
      <c r="C95" s="15" t="s">
        <v>24</v>
      </c>
      <c r="D95" s="15" t="s">
        <v>253</v>
      </c>
      <c r="E95" s="14" t="s">
        <v>37</v>
      </c>
      <c r="F95" s="21" t="s">
        <v>423</v>
      </c>
      <c r="G95" s="35" t="s">
        <v>424</v>
      </c>
      <c r="H95" s="36">
        <v>308935855</v>
      </c>
      <c r="I95" s="24" t="s">
        <v>35</v>
      </c>
      <c r="J95" s="30">
        <v>160</v>
      </c>
      <c r="K95" s="27">
        <v>1700</v>
      </c>
      <c r="L95" s="17">
        <f t="shared" si="4"/>
        <v>272</v>
      </c>
      <c r="M95" s="18" t="s">
        <v>105</v>
      </c>
    </row>
    <row r="96" spans="1:13" s="26" customFormat="1" ht="31.5" x14ac:dyDescent="0.25">
      <c r="A96" s="14">
        <v>20</v>
      </c>
      <c r="B96" s="14" t="s">
        <v>417</v>
      </c>
      <c r="C96" s="15" t="s">
        <v>425</v>
      </c>
      <c r="D96" s="15" t="s">
        <v>277</v>
      </c>
      <c r="E96" s="14" t="s">
        <v>37</v>
      </c>
      <c r="F96" s="21" t="s">
        <v>426</v>
      </c>
      <c r="G96" s="35" t="s">
        <v>427</v>
      </c>
      <c r="H96" s="36" t="s">
        <v>428</v>
      </c>
      <c r="I96" s="24" t="s">
        <v>35</v>
      </c>
      <c r="J96" s="30">
        <v>2</v>
      </c>
      <c r="K96" s="27">
        <v>160000</v>
      </c>
      <c r="L96" s="17">
        <f t="shared" si="4"/>
        <v>320</v>
      </c>
      <c r="M96" s="18" t="s">
        <v>105</v>
      </c>
    </row>
    <row r="97" spans="1:13" s="26" customFormat="1" ht="31.5" x14ac:dyDescent="0.25">
      <c r="A97" s="14">
        <v>21</v>
      </c>
      <c r="B97" s="14" t="s">
        <v>417</v>
      </c>
      <c r="C97" s="15" t="s">
        <v>23</v>
      </c>
      <c r="D97" s="15" t="s">
        <v>277</v>
      </c>
      <c r="E97" s="14" t="s">
        <v>37</v>
      </c>
      <c r="F97" s="21" t="s">
        <v>429</v>
      </c>
      <c r="G97" s="35" t="s">
        <v>279</v>
      </c>
      <c r="H97" s="36">
        <v>306988356</v>
      </c>
      <c r="I97" s="24" t="s">
        <v>100</v>
      </c>
      <c r="J97" s="30">
        <v>30</v>
      </c>
      <c r="K97" s="27">
        <v>50000</v>
      </c>
      <c r="L97" s="17">
        <f t="shared" si="4"/>
        <v>1500</v>
      </c>
      <c r="M97" s="18" t="s">
        <v>105</v>
      </c>
    </row>
    <row r="98" spans="1:13" s="42" customFormat="1" ht="15.75" x14ac:dyDescent="0.25">
      <c r="A98" s="38" t="s">
        <v>350</v>
      </c>
      <c r="B98" s="39" t="s">
        <v>350</v>
      </c>
      <c r="C98" s="40" t="s">
        <v>351</v>
      </c>
      <c r="D98" s="43" t="s">
        <v>350</v>
      </c>
      <c r="E98" s="41" t="s">
        <v>350</v>
      </c>
      <c r="F98" s="38" t="s">
        <v>350</v>
      </c>
      <c r="G98" s="40" t="s">
        <v>350</v>
      </c>
      <c r="H98" s="40" t="s">
        <v>350</v>
      </c>
      <c r="I98" s="40" t="s">
        <v>350</v>
      </c>
      <c r="J98" s="40" t="s">
        <v>350</v>
      </c>
      <c r="K98" s="40" t="s">
        <v>350</v>
      </c>
      <c r="L98" s="41">
        <f>SUM(L77:L97)</f>
        <v>15311.390000000001</v>
      </c>
      <c r="M98" s="40"/>
    </row>
    <row r="99" spans="1:13" s="26" customFormat="1" ht="31.5" x14ac:dyDescent="0.25">
      <c r="A99" s="14">
        <v>1</v>
      </c>
      <c r="B99" s="14" t="s">
        <v>389</v>
      </c>
      <c r="C99" s="15" t="s">
        <v>19</v>
      </c>
      <c r="D99" s="15" t="s">
        <v>253</v>
      </c>
      <c r="E99" s="14" t="s">
        <v>37</v>
      </c>
      <c r="F99" s="21" t="s">
        <v>430</v>
      </c>
      <c r="G99" s="35" t="s">
        <v>85</v>
      </c>
      <c r="H99" s="36">
        <v>308002774</v>
      </c>
      <c r="I99" s="24" t="s">
        <v>20</v>
      </c>
      <c r="J99" s="30">
        <v>253</v>
      </c>
      <c r="K99" s="27">
        <v>700</v>
      </c>
      <c r="L99" s="17">
        <v>177.1</v>
      </c>
      <c r="M99" s="18" t="s">
        <v>462</v>
      </c>
    </row>
    <row r="100" spans="1:13" s="26" customFormat="1" ht="31.5" x14ac:dyDescent="0.25">
      <c r="A100" s="14">
        <v>2</v>
      </c>
      <c r="B100" s="14" t="s">
        <v>389</v>
      </c>
      <c r="C100" s="15" t="s">
        <v>40</v>
      </c>
      <c r="D100" s="15" t="s">
        <v>253</v>
      </c>
      <c r="E100" s="14" t="s">
        <v>37</v>
      </c>
      <c r="F100" s="21" t="s">
        <v>431</v>
      </c>
      <c r="G100" s="35" t="s">
        <v>44</v>
      </c>
      <c r="H100" s="36">
        <v>307314860</v>
      </c>
      <c r="I100" s="24" t="s">
        <v>18</v>
      </c>
      <c r="J100" s="30">
        <v>13</v>
      </c>
      <c r="K100" s="27">
        <v>49200</v>
      </c>
      <c r="L100" s="17">
        <v>639.6</v>
      </c>
      <c r="M100" s="18" t="s">
        <v>462</v>
      </c>
    </row>
    <row r="101" spans="1:13" s="26" customFormat="1" ht="31.5" x14ac:dyDescent="0.25">
      <c r="A101" s="14"/>
      <c r="B101" s="14" t="s">
        <v>389</v>
      </c>
      <c r="C101" s="15" t="s">
        <v>152</v>
      </c>
      <c r="D101" s="15" t="s">
        <v>277</v>
      </c>
      <c r="E101" s="14" t="s">
        <v>37</v>
      </c>
      <c r="F101" s="21"/>
      <c r="G101" s="35" t="s">
        <v>432</v>
      </c>
      <c r="H101" s="36">
        <v>303946308</v>
      </c>
      <c r="I101" s="24" t="s">
        <v>20</v>
      </c>
      <c r="J101" s="30">
        <v>4</v>
      </c>
      <c r="K101" s="27">
        <v>647500</v>
      </c>
      <c r="L101" s="17">
        <f>+J101*K101/1000</f>
        <v>2590</v>
      </c>
      <c r="M101" s="18" t="s">
        <v>462</v>
      </c>
    </row>
    <row r="102" spans="1:13" s="26" customFormat="1" ht="31.5" x14ac:dyDescent="0.25">
      <c r="A102" s="14"/>
      <c r="B102" s="14" t="s">
        <v>389</v>
      </c>
      <c r="C102" s="15" t="s">
        <v>152</v>
      </c>
      <c r="D102" s="15" t="s">
        <v>277</v>
      </c>
      <c r="E102" s="14" t="s">
        <v>37</v>
      </c>
      <c r="F102" s="21"/>
      <c r="G102" s="35" t="s">
        <v>432</v>
      </c>
      <c r="H102" s="36">
        <v>303946308</v>
      </c>
      <c r="I102" s="24" t="s">
        <v>20</v>
      </c>
      <c r="J102" s="30">
        <v>4</v>
      </c>
      <c r="K102" s="27">
        <v>675000</v>
      </c>
      <c r="L102" s="17">
        <f t="shared" ref="L102:L103" si="5">+J102*K102/1000</f>
        <v>2700</v>
      </c>
      <c r="M102" s="18" t="s">
        <v>462</v>
      </c>
    </row>
    <row r="103" spans="1:13" s="26" customFormat="1" ht="31.5" x14ac:dyDescent="0.25">
      <c r="A103" s="14"/>
      <c r="B103" s="14" t="s">
        <v>389</v>
      </c>
      <c r="C103" s="15" t="s">
        <v>152</v>
      </c>
      <c r="D103" s="15" t="s">
        <v>277</v>
      </c>
      <c r="E103" s="14" t="s">
        <v>37</v>
      </c>
      <c r="F103" s="21"/>
      <c r="G103" s="35" t="s">
        <v>432</v>
      </c>
      <c r="H103" s="36">
        <v>303946308</v>
      </c>
      <c r="I103" s="24" t="s">
        <v>20</v>
      </c>
      <c r="J103" s="30">
        <v>4</v>
      </c>
      <c r="K103" s="27">
        <v>697500</v>
      </c>
      <c r="L103" s="17">
        <f t="shared" si="5"/>
        <v>2790</v>
      </c>
      <c r="M103" s="18" t="s">
        <v>462</v>
      </c>
    </row>
    <row r="104" spans="1:13" s="26" customFormat="1" ht="31.5" x14ac:dyDescent="0.25">
      <c r="A104" s="14"/>
      <c r="B104" s="14" t="s">
        <v>389</v>
      </c>
      <c r="C104" s="15" t="s">
        <v>40</v>
      </c>
      <c r="D104" s="15" t="s">
        <v>277</v>
      </c>
      <c r="E104" s="14" t="s">
        <v>37</v>
      </c>
      <c r="F104" s="21"/>
      <c r="G104" s="35" t="s">
        <v>433</v>
      </c>
      <c r="H104" s="36">
        <v>310195844</v>
      </c>
      <c r="I104" s="24" t="s">
        <v>18</v>
      </c>
      <c r="J104" s="30">
        <v>50</v>
      </c>
      <c r="K104" s="27">
        <v>48900</v>
      </c>
      <c r="L104" s="17">
        <f>+J104*K104/1000</f>
        <v>2445</v>
      </c>
      <c r="M104" s="18" t="s">
        <v>462</v>
      </c>
    </row>
    <row r="105" spans="1:13" s="26" customFormat="1" ht="31.5" x14ac:dyDescent="0.25">
      <c r="A105" s="14">
        <v>3</v>
      </c>
      <c r="B105" s="14" t="s">
        <v>389</v>
      </c>
      <c r="C105" s="15" t="s">
        <v>86</v>
      </c>
      <c r="D105" s="15" t="s">
        <v>253</v>
      </c>
      <c r="E105" s="14" t="s">
        <v>37</v>
      </c>
      <c r="F105" s="21" t="s">
        <v>434</v>
      </c>
      <c r="G105" s="35" t="s">
        <v>44</v>
      </c>
      <c r="H105" s="36" t="s">
        <v>87</v>
      </c>
      <c r="I105" s="24" t="s">
        <v>20</v>
      </c>
      <c r="J105" s="30">
        <v>1</v>
      </c>
      <c r="K105" s="27">
        <v>698000</v>
      </c>
      <c r="L105" s="17">
        <v>698</v>
      </c>
      <c r="M105" s="18" t="s">
        <v>462</v>
      </c>
    </row>
    <row r="106" spans="1:13" s="26" customFormat="1" ht="31.5" x14ac:dyDescent="0.25">
      <c r="A106" s="14">
        <v>4</v>
      </c>
      <c r="B106" s="14" t="s">
        <v>389</v>
      </c>
      <c r="C106" s="15" t="s">
        <v>38</v>
      </c>
      <c r="D106" s="15" t="s">
        <v>253</v>
      </c>
      <c r="E106" s="14" t="s">
        <v>37</v>
      </c>
      <c r="F106" s="21" t="s">
        <v>435</v>
      </c>
      <c r="G106" s="35" t="s">
        <v>88</v>
      </c>
      <c r="H106" s="36">
        <v>309769579</v>
      </c>
      <c r="I106" s="24" t="s">
        <v>39</v>
      </c>
      <c r="J106" s="30">
        <v>24</v>
      </c>
      <c r="K106" s="27">
        <v>10000</v>
      </c>
      <c r="L106" s="17">
        <v>240</v>
      </c>
      <c r="M106" s="18" t="s">
        <v>462</v>
      </c>
    </row>
    <row r="107" spans="1:13" s="26" customFormat="1" ht="31.5" x14ac:dyDescent="0.25">
      <c r="A107" s="14"/>
      <c r="B107" s="14" t="s">
        <v>389</v>
      </c>
      <c r="C107" s="15" t="s">
        <v>436</v>
      </c>
      <c r="D107" s="15" t="s">
        <v>253</v>
      </c>
      <c r="E107" s="14" t="s">
        <v>37</v>
      </c>
      <c r="F107" s="21"/>
      <c r="G107" s="35" t="s">
        <v>44</v>
      </c>
      <c r="H107" s="36">
        <v>307314860</v>
      </c>
      <c r="I107" s="24" t="s">
        <v>20</v>
      </c>
      <c r="J107" s="30">
        <v>80</v>
      </c>
      <c r="K107" s="27">
        <v>1499</v>
      </c>
      <c r="L107" s="17">
        <f>119920/1000</f>
        <v>119.92</v>
      </c>
      <c r="M107" s="18" t="s">
        <v>462</v>
      </c>
    </row>
    <row r="108" spans="1:13" s="26" customFormat="1" ht="31.5" x14ac:dyDescent="0.25">
      <c r="A108" s="14">
        <v>5</v>
      </c>
      <c r="B108" s="14" t="s">
        <v>389</v>
      </c>
      <c r="C108" s="15" t="s">
        <v>23</v>
      </c>
      <c r="D108" s="15" t="s">
        <v>253</v>
      </c>
      <c r="E108" s="14" t="s">
        <v>37</v>
      </c>
      <c r="F108" s="21" t="s">
        <v>437</v>
      </c>
      <c r="G108" s="35" t="s">
        <v>89</v>
      </c>
      <c r="H108" s="36">
        <v>201268356</v>
      </c>
      <c r="I108" s="24" t="s">
        <v>20</v>
      </c>
      <c r="J108" s="30">
        <v>20</v>
      </c>
      <c r="K108" s="27">
        <v>49500</v>
      </c>
      <c r="L108" s="17">
        <v>990</v>
      </c>
      <c r="M108" s="18" t="s">
        <v>462</v>
      </c>
    </row>
    <row r="109" spans="1:13" s="26" customFormat="1" ht="31.5" x14ac:dyDescent="0.25">
      <c r="A109" s="14">
        <v>6</v>
      </c>
      <c r="B109" s="14" t="s">
        <v>389</v>
      </c>
      <c r="C109" s="15" t="s">
        <v>90</v>
      </c>
      <c r="D109" s="15" t="s">
        <v>253</v>
      </c>
      <c r="E109" s="14" t="s">
        <v>37</v>
      </c>
      <c r="F109" s="21" t="s">
        <v>438</v>
      </c>
      <c r="G109" s="35" t="s">
        <v>79</v>
      </c>
      <c r="H109" s="36">
        <v>301766747</v>
      </c>
      <c r="I109" s="24" t="s">
        <v>43</v>
      </c>
      <c r="J109" s="30">
        <v>20</v>
      </c>
      <c r="K109" s="27">
        <v>11811</v>
      </c>
      <c r="L109" s="17">
        <v>236.22</v>
      </c>
      <c r="M109" s="18" t="s">
        <v>462</v>
      </c>
    </row>
    <row r="110" spans="1:13" s="26" customFormat="1" ht="31.5" x14ac:dyDescent="0.25">
      <c r="A110" s="14">
        <v>7</v>
      </c>
      <c r="B110" s="14" t="s">
        <v>439</v>
      </c>
      <c r="C110" s="15" t="s">
        <v>23</v>
      </c>
      <c r="D110" s="15" t="s">
        <v>253</v>
      </c>
      <c r="E110" s="14" t="s">
        <v>37</v>
      </c>
      <c r="F110" s="21" t="s">
        <v>440</v>
      </c>
      <c r="G110" s="35" t="s">
        <v>89</v>
      </c>
      <c r="H110" s="36">
        <v>201268356</v>
      </c>
      <c r="I110" s="24" t="s">
        <v>18</v>
      </c>
      <c r="J110" s="30">
        <v>7</v>
      </c>
      <c r="K110" s="27">
        <v>48999</v>
      </c>
      <c r="L110" s="17">
        <v>342.99299999999999</v>
      </c>
      <c r="M110" s="18" t="s">
        <v>462</v>
      </c>
    </row>
    <row r="111" spans="1:13" s="26" customFormat="1" ht="31.5" x14ac:dyDescent="0.25">
      <c r="A111" s="14">
        <v>8</v>
      </c>
      <c r="B111" s="14" t="s">
        <v>439</v>
      </c>
      <c r="C111" s="15" t="s">
        <v>23</v>
      </c>
      <c r="D111" s="15" t="s">
        <v>277</v>
      </c>
      <c r="E111" s="14" t="s">
        <v>37</v>
      </c>
      <c r="F111" s="21" t="s">
        <v>441</v>
      </c>
      <c r="G111" s="35" t="s">
        <v>442</v>
      </c>
      <c r="H111" s="36">
        <v>300267750</v>
      </c>
      <c r="I111" s="24" t="s">
        <v>18</v>
      </c>
      <c r="J111" s="30">
        <v>20</v>
      </c>
      <c r="K111" s="27">
        <v>47500</v>
      </c>
      <c r="L111" s="17">
        <v>950</v>
      </c>
      <c r="M111" s="18" t="s">
        <v>462</v>
      </c>
    </row>
    <row r="112" spans="1:13" s="26" customFormat="1" ht="31.5" x14ac:dyDescent="0.25">
      <c r="A112" s="14"/>
      <c r="B112" s="14" t="s">
        <v>439</v>
      </c>
      <c r="C112" s="15" t="s">
        <v>443</v>
      </c>
      <c r="D112" s="15" t="s">
        <v>277</v>
      </c>
      <c r="E112" s="14" t="s">
        <v>37</v>
      </c>
      <c r="F112" s="21"/>
      <c r="G112" s="35" t="s">
        <v>184</v>
      </c>
      <c r="H112" s="36">
        <v>200833833</v>
      </c>
      <c r="I112" s="24" t="s">
        <v>20</v>
      </c>
      <c r="J112" s="30">
        <v>1000</v>
      </c>
      <c r="K112" s="27">
        <v>3100</v>
      </c>
      <c r="L112" s="17">
        <f>+J112*K112/1000</f>
        <v>3100</v>
      </c>
      <c r="M112" s="18" t="s">
        <v>462</v>
      </c>
    </row>
    <row r="113" spans="1:13" s="26" customFormat="1" ht="31.5" x14ac:dyDescent="0.25">
      <c r="A113" s="14">
        <v>9</v>
      </c>
      <c r="B113" s="14" t="s">
        <v>439</v>
      </c>
      <c r="C113" s="15" t="s">
        <v>167</v>
      </c>
      <c r="D113" s="15" t="s">
        <v>253</v>
      </c>
      <c r="E113" s="14" t="s">
        <v>37</v>
      </c>
      <c r="F113" s="21" t="s">
        <v>444</v>
      </c>
      <c r="G113" s="35" t="s">
        <v>121</v>
      </c>
      <c r="H113" s="36">
        <v>309576391</v>
      </c>
      <c r="I113" s="24" t="s">
        <v>20</v>
      </c>
      <c r="J113" s="30">
        <v>20</v>
      </c>
      <c r="K113" s="27">
        <v>17888</v>
      </c>
      <c r="L113" s="17">
        <v>357.76</v>
      </c>
      <c r="M113" s="18" t="s">
        <v>462</v>
      </c>
    </row>
    <row r="114" spans="1:13" s="26" customFormat="1" ht="31.5" x14ac:dyDescent="0.25">
      <c r="A114" s="14">
        <v>10</v>
      </c>
      <c r="B114" s="14" t="s">
        <v>439</v>
      </c>
      <c r="C114" s="15" t="s">
        <v>23</v>
      </c>
      <c r="D114" s="15" t="s">
        <v>253</v>
      </c>
      <c r="E114" s="14" t="s">
        <v>37</v>
      </c>
      <c r="F114" s="21" t="s">
        <v>445</v>
      </c>
      <c r="G114" s="35" t="s">
        <v>89</v>
      </c>
      <c r="H114" s="36">
        <v>201268356</v>
      </c>
      <c r="I114" s="24" t="s">
        <v>18</v>
      </c>
      <c r="J114" s="30">
        <v>7</v>
      </c>
      <c r="K114" s="27">
        <v>48888</v>
      </c>
      <c r="L114" s="17">
        <v>342.21600000000001</v>
      </c>
      <c r="M114" s="18" t="s">
        <v>462</v>
      </c>
    </row>
    <row r="115" spans="1:13" s="26" customFormat="1" ht="31.5" x14ac:dyDescent="0.25">
      <c r="A115" s="14">
        <v>11</v>
      </c>
      <c r="B115" s="14" t="s">
        <v>439</v>
      </c>
      <c r="C115" s="15" t="s">
        <v>38</v>
      </c>
      <c r="D115" s="15" t="s">
        <v>253</v>
      </c>
      <c r="E115" s="14" t="s">
        <v>37</v>
      </c>
      <c r="F115" s="21" t="s">
        <v>446</v>
      </c>
      <c r="G115" s="35" t="s">
        <v>447</v>
      </c>
      <c r="H115" s="36">
        <v>310300214</v>
      </c>
      <c r="I115" s="24" t="s">
        <v>39</v>
      </c>
      <c r="J115" s="30">
        <v>50</v>
      </c>
      <c r="K115" s="27">
        <v>5800</v>
      </c>
      <c r="L115" s="17">
        <v>290</v>
      </c>
      <c r="M115" s="18" t="s">
        <v>462</v>
      </c>
    </row>
    <row r="116" spans="1:13" s="26" customFormat="1" ht="31.5" x14ac:dyDescent="0.25">
      <c r="A116" s="14"/>
      <c r="B116" s="14" t="s">
        <v>439</v>
      </c>
      <c r="C116" s="15" t="s">
        <v>23</v>
      </c>
      <c r="D116" s="15" t="s">
        <v>277</v>
      </c>
      <c r="E116" s="14" t="s">
        <v>37</v>
      </c>
      <c r="F116" s="21"/>
      <c r="G116" s="35" t="s">
        <v>442</v>
      </c>
      <c r="H116" s="36">
        <v>300267750</v>
      </c>
      <c r="I116" s="24" t="s">
        <v>18</v>
      </c>
      <c r="J116" s="30">
        <v>50</v>
      </c>
      <c r="K116" s="27">
        <v>47000</v>
      </c>
      <c r="L116" s="17">
        <f>+J116*K116/1000</f>
        <v>2350</v>
      </c>
      <c r="M116" s="18" t="s">
        <v>462</v>
      </c>
    </row>
    <row r="117" spans="1:13" s="26" customFormat="1" ht="31.5" x14ac:dyDescent="0.25">
      <c r="A117" s="14">
        <v>12</v>
      </c>
      <c r="B117" s="14" t="s">
        <v>391</v>
      </c>
      <c r="C117" s="15" t="s">
        <v>448</v>
      </c>
      <c r="D117" s="15" t="s">
        <v>253</v>
      </c>
      <c r="E117" s="14" t="s">
        <v>37</v>
      </c>
      <c r="F117" s="21" t="s">
        <v>449</v>
      </c>
      <c r="G117" s="35" t="s">
        <v>442</v>
      </c>
      <c r="H117" s="36">
        <v>300267750</v>
      </c>
      <c r="I117" s="24" t="s">
        <v>18</v>
      </c>
      <c r="J117" s="30">
        <v>14</v>
      </c>
      <c r="K117" s="27">
        <v>53714.285714285717</v>
      </c>
      <c r="L117" s="17">
        <v>752</v>
      </c>
      <c r="M117" s="18" t="s">
        <v>462</v>
      </c>
    </row>
    <row r="118" spans="1:13" s="26" customFormat="1" ht="31.5" x14ac:dyDescent="0.25">
      <c r="A118" s="14"/>
      <c r="B118" s="14" t="s">
        <v>391</v>
      </c>
      <c r="C118" s="15" t="s">
        <v>19</v>
      </c>
      <c r="D118" s="15" t="s">
        <v>253</v>
      </c>
      <c r="E118" s="14" t="s">
        <v>37</v>
      </c>
      <c r="F118" s="21"/>
      <c r="G118" s="35" t="s">
        <v>442</v>
      </c>
      <c r="H118" s="36">
        <v>300267750</v>
      </c>
      <c r="I118" s="24" t="s">
        <v>18</v>
      </c>
      <c r="J118" s="30">
        <v>1</v>
      </c>
      <c r="K118" s="27">
        <v>123876</v>
      </c>
      <c r="L118" s="17">
        <f>+J118*K118/1000</f>
        <v>123.876</v>
      </c>
      <c r="M118" s="18" t="s">
        <v>462</v>
      </c>
    </row>
    <row r="119" spans="1:13" s="26" customFormat="1" ht="31.5" x14ac:dyDescent="0.25">
      <c r="A119" s="14">
        <v>13</v>
      </c>
      <c r="B119" s="14" t="s">
        <v>391</v>
      </c>
      <c r="C119" s="15" t="s">
        <v>54</v>
      </c>
      <c r="D119" s="15" t="s">
        <v>277</v>
      </c>
      <c r="E119" s="14" t="s">
        <v>37</v>
      </c>
      <c r="F119" s="21" t="s">
        <v>450</v>
      </c>
      <c r="G119" s="35" t="s">
        <v>451</v>
      </c>
      <c r="H119" s="36">
        <v>303847952</v>
      </c>
      <c r="I119" s="24" t="s">
        <v>452</v>
      </c>
      <c r="J119" s="30">
        <v>20</v>
      </c>
      <c r="K119" s="27">
        <v>17898</v>
      </c>
      <c r="L119" s="17">
        <v>357.96</v>
      </c>
      <c r="M119" s="18" t="s">
        <v>462</v>
      </c>
    </row>
    <row r="120" spans="1:13" s="26" customFormat="1" ht="31.5" x14ac:dyDescent="0.25">
      <c r="A120" s="14">
        <v>14</v>
      </c>
      <c r="B120" s="14" t="s">
        <v>391</v>
      </c>
      <c r="C120" s="15" t="s">
        <v>453</v>
      </c>
      <c r="D120" s="15" t="s">
        <v>277</v>
      </c>
      <c r="E120" s="14" t="s">
        <v>37</v>
      </c>
      <c r="F120" s="21" t="s">
        <v>454</v>
      </c>
      <c r="G120" s="35" t="s">
        <v>455</v>
      </c>
      <c r="H120" s="36">
        <v>309428582</v>
      </c>
      <c r="I120" s="24" t="s">
        <v>27</v>
      </c>
      <c r="J120" s="30">
        <v>5</v>
      </c>
      <c r="K120" s="27">
        <v>22000</v>
      </c>
      <c r="L120" s="17">
        <v>110</v>
      </c>
      <c r="M120" s="18" t="s">
        <v>462</v>
      </c>
    </row>
    <row r="121" spans="1:13" s="26" customFormat="1" ht="31.5" x14ac:dyDescent="0.25">
      <c r="A121" s="14">
        <v>15</v>
      </c>
      <c r="B121" s="14" t="s">
        <v>391</v>
      </c>
      <c r="C121" s="15" t="s">
        <v>23</v>
      </c>
      <c r="D121" s="15" t="s">
        <v>253</v>
      </c>
      <c r="E121" s="14" t="s">
        <v>37</v>
      </c>
      <c r="F121" s="21" t="s">
        <v>456</v>
      </c>
      <c r="G121" s="35" t="s">
        <v>457</v>
      </c>
      <c r="H121" s="36">
        <v>201268356</v>
      </c>
      <c r="I121" s="24" t="s">
        <v>18</v>
      </c>
      <c r="J121" s="30">
        <v>8</v>
      </c>
      <c r="K121" s="27">
        <v>48765</v>
      </c>
      <c r="L121" s="17">
        <v>390.12</v>
      </c>
      <c r="M121" s="18" t="s">
        <v>462</v>
      </c>
    </row>
    <row r="122" spans="1:13" s="26" customFormat="1" ht="31.5" x14ac:dyDescent="0.25">
      <c r="A122" s="14">
        <v>16</v>
      </c>
      <c r="B122" s="14" t="s">
        <v>391</v>
      </c>
      <c r="C122" s="15" t="s">
        <v>458</v>
      </c>
      <c r="D122" s="15" t="s">
        <v>253</v>
      </c>
      <c r="E122" s="14" t="s">
        <v>37</v>
      </c>
      <c r="F122" s="21" t="s">
        <v>459</v>
      </c>
      <c r="G122" s="35" t="s">
        <v>460</v>
      </c>
      <c r="H122" s="36">
        <v>307617974</v>
      </c>
      <c r="I122" s="24" t="s">
        <v>39</v>
      </c>
      <c r="J122" s="30">
        <v>12</v>
      </c>
      <c r="K122" s="27">
        <v>13000</v>
      </c>
      <c r="L122" s="17">
        <v>156</v>
      </c>
      <c r="M122" s="18" t="s">
        <v>462</v>
      </c>
    </row>
    <row r="123" spans="1:13" s="26" customFormat="1" ht="31.5" x14ac:dyDescent="0.25">
      <c r="A123" s="14">
        <v>17</v>
      </c>
      <c r="B123" s="14" t="s">
        <v>391</v>
      </c>
      <c r="C123" s="15" t="s">
        <v>23</v>
      </c>
      <c r="D123" s="15" t="s">
        <v>253</v>
      </c>
      <c r="E123" s="14" t="s">
        <v>37</v>
      </c>
      <c r="F123" s="21" t="s">
        <v>461</v>
      </c>
      <c r="G123" s="35" t="s">
        <v>442</v>
      </c>
      <c r="H123" s="36">
        <v>300267750</v>
      </c>
      <c r="I123" s="24" t="s">
        <v>18</v>
      </c>
      <c r="J123" s="30">
        <v>8</v>
      </c>
      <c r="K123" s="27">
        <v>45850</v>
      </c>
      <c r="L123" s="17">
        <v>366.8</v>
      </c>
      <c r="M123" s="18" t="s">
        <v>462</v>
      </c>
    </row>
    <row r="124" spans="1:13" s="42" customFormat="1" ht="15.75" x14ac:dyDescent="0.25">
      <c r="A124" s="38" t="s">
        <v>350</v>
      </c>
      <c r="B124" s="39" t="s">
        <v>350</v>
      </c>
      <c r="C124" s="40" t="s">
        <v>351</v>
      </c>
      <c r="D124" s="43" t="s">
        <v>350</v>
      </c>
      <c r="E124" s="41" t="s">
        <v>350</v>
      </c>
      <c r="F124" s="38" t="s">
        <v>350</v>
      </c>
      <c r="G124" s="40" t="s">
        <v>350</v>
      </c>
      <c r="H124" s="40" t="s">
        <v>350</v>
      </c>
      <c r="I124" s="40" t="s">
        <v>350</v>
      </c>
      <c r="J124" s="40" t="s">
        <v>350</v>
      </c>
      <c r="K124" s="40" t="s">
        <v>350</v>
      </c>
      <c r="L124" s="41">
        <f>SUM(L99:L123)</f>
        <v>23615.564999999995</v>
      </c>
      <c r="M124" s="40"/>
    </row>
    <row r="125" spans="1:13" s="26" customFormat="1" ht="47.25" x14ac:dyDescent="0.25">
      <c r="A125" s="14">
        <v>1</v>
      </c>
      <c r="B125" s="14" t="s">
        <v>91</v>
      </c>
      <c r="C125" s="15" t="s">
        <v>284</v>
      </c>
      <c r="D125" s="15" t="s">
        <v>73</v>
      </c>
      <c r="E125" s="14" t="s">
        <v>17</v>
      </c>
      <c r="F125" s="21" t="s">
        <v>107</v>
      </c>
      <c r="G125" s="35" t="s">
        <v>28</v>
      </c>
      <c r="H125" s="36">
        <v>200046618</v>
      </c>
      <c r="I125" s="24" t="s">
        <v>20</v>
      </c>
      <c r="J125" s="30">
        <v>30</v>
      </c>
      <c r="K125" s="27">
        <v>85000</v>
      </c>
      <c r="L125" s="17">
        <f t="shared" ref="L125:L148" si="6">+K125*J125/1000</f>
        <v>2550</v>
      </c>
      <c r="M125" s="18" t="s">
        <v>67</v>
      </c>
    </row>
    <row r="126" spans="1:13" s="26" customFormat="1" ht="47.25" x14ac:dyDescent="0.25">
      <c r="A126" s="14">
        <v>2</v>
      </c>
      <c r="B126" s="14" t="s">
        <v>91</v>
      </c>
      <c r="C126" s="15" t="s">
        <v>29</v>
      </c>
      <c r="D126" s="15" t="s">
        <v>73</v>
      </c>
      <c r="E126" s="14" t="s">
        <v>17</v>
      </c>
      <c r="F126" s="21" t="s">
        <v>108</v>
      </c>
      <c r="G126" s="35" t="s">
        <v>28</v>
      </c>
      <c r="H126" s="36">
        <v>200046618</v>
      </c>
      <c r="I126" s="24" t="s">
        <v>20</v>
      </c>
      <c r="J126" s="30">
        <v>1000</v>
      </c>
      <c r="K126" s="27">
        <v>3900</v>
      </c>
      <c r="L126" s="17">
        <f t="shared" si="6"/>
        <v>3900</v>
      </c>
      <c r="M126" s="18" t="s">
        <v>67</v>
      </c>
    </row>
    <row r="127" spans="1:13" s="26" customFormat="1" ht="47.25" x14ac:dyDescent="0.25">
      <c r="A127" s="14">
        <f>A126+1</f>
        <v>3</v>
      </c>
      <c r="B127" s="14" t="s">
        <v>91</v>
      </c>
      <c r="C127" s="15" t="s">
        <v>284</v>
      </c>
      <c r="D127" s="15" t="s">
        <v>73</v>
      </c>
      <c r="E127" s="14" t="s">
        <v>17</v>
      </c>
      <c r="F127" s="21" t="s">
        <v>109</v>
      </c>
      <c r="G127" s="35" t="s">
        <v>110</v>
      </c>
      <c r="H127" s="36" t="s">
        <v>111</v>
      </c>
      <c r="I127" s="24" t="s">
        <v>285</v>
      </c>
      <c r="J127" s="30">
        <v>30</v>
      </c>
      <c r="K127" s="27">
        <v>84900</v>
      </c>
      <c r="L127" s="17">
        <f t="shared" si="6"/>
        <v>2547</v>
      </c>
      <c r="M127" s="18" t="s">
        <v>67</v>
      </c>
    </row>
    <row r="128" spans="1:13" s="26" customFormat="1" ht="47.25" x14ac:dyDescent="0.25">
      <c r="A128" s="14">
        <f t="shared" ref="A128:A148" si="7">A127+1</f>
        <v>4</v>
      </c>
      <c r="B128" s="14" t="s">
        <v>91</v>
      </c>
      <c r="C128" s="15" t="s">
        <v>106</v>
      </c>
      <c r="D128" s="15" t="s">
        <v>73</v>
      </c>
      <c r="E128" s="14" t="s">
        <v>17</v>
      </c>
      <c r="F128" s="21" t="s">
        <v>112</v>
      </c>
      <c r="G128" s="35" t="s">
        <v>113</v>
      </c>
      <c r="H128" s="36">
        <v>200039919</v>
      </c>
      <c r="I128" s="24" t="s">
        <v>285</v>
      </c>
      <c r="J128" s="30">
        <v>24</v>
      </c>
      <c r="K128" s="27">
        <v>85000</v>
      </c>
      <c r="L128" s="17">
        <f t="shared" si="6"/>
        <v>2040</v>
      </c>
      <c r="M128" s="18" t="s">
        <v>67</v>
      </c>
    </row>
    <row r="129" spans="1:13" s="26" customFormat="1" ht="47.25" x14ac:dyDescent="0.25">
      <c r="A129" s="14">
        <f t="shared" si="7"/>
        <v>5</v>
      </c>
      <c r="B129" s="14" t="s">
        <v>91</v>
      </c>
      <c r="C129" s="15" t="s">
        <v>114</v>
      </c>
      <c r="D129" s="15" t="s">
        <v>73</v>
      </c>
      <c r="E129" s="14" t="s">
        <v>17</v>
      </c>
      <c r="F129" s="21" t="s">
        <v>115</v>
      </c>
      <c r="G129" s="35" t="s">
        <v>116</v>
      </c>
      <c r="H129" s="36" t="s">
        <v>117</v>
      </c>
      <c r="I129" s="24" t="s">
        <v>20</v>
      </c>
      <c r="J129" s="30">
        <v>1</v>
      </c>
      <c r="K129" s="27">
        <v>889</v>
      </c>
      <c r="L129" s="17">
        <f t="shared" si="6"/>
        <v>0.88900000000000001</v>
      </c>
      <c r="M129" s="18" t="s">
        <v>67</v>
      </c>
    </row>
    <row r="130" spans="1:13" s="26" customFormat="1" ht="31.5" x14ac:dyDescent="0.25">
      <c r="A130" s="14">
        <f t="shared" si="7"/>
        <v>6</v>
      </c>
      <c r="B130" s="14" t="s">
        <v>91</v>
      </c>
      <c r="C130" s="15" t="s">
        <v>137</v>
      </c>
      <c r="D130" s="15" t="s">
        <v>31</v>
      </c>
      <c r="E130" s="14" t="s">
        <v>17</v>
      </c>
      <c r="F130" s="21" t="s">
        <v>286</v>
      </c>
      <c r="G130" s="35" t="s">
        <v>287</v>
      </c>
      <c r="H130" s="36">
        <v>302285214</v>
      </c>
      <c r="I130" s="24" t="s">
        <v>18</v>
      </c>
      <c r="J130" s="30">
        <v>10</v>
      </c>
      <c r="K130" s="27">
        <v>52000</v>
      </c>
      <c r="L130" s="17">
        <f t="shared" si="6"/>
        <v>520</v>
      </c>
      <c r="M130" s="18" t="s">
        <v>67</v>
      </c>
    </row>
    <row r="131" spans="1:13" s="26" customFormat="1" ht="31.5" x14ac:dyDescent="0.25">
      <c r="A131" s="14">
        <f t="shared" si="7"/>
        <v>7</v>
      </c>
      <c r="B131" s="14" t="s">
        <v>91</v>
      </c>
      <c r="C131" s="15" t="s">
        <v>137</v>
      </c>
      <c r="D131" s="15" t="s">
        <v>31</v>
      </c>
      <c r="E131" s="14" t="s">
        <v>17</v>
      </c>
      <c r="F131" s="21" t="s">
        <v>288</v>
      </c>
      <c r="G131" s="35" t="s">
        <v>287</v>
      </c>
      <c r="H131" s="36">
        <v>302285214</v>
      </c>
      <c r="I131" s="24" t="s">
        <v>18</v>
      </c>
      <c r="J131" s="30">
        <v>11</v>
      </c>
      <c r="K131" s="27">
        <v>50400</v>
      </c>
      <c r="L131" s="17">
        <f t="shared" si="6"/>
        <v>554.4</v>
      </c>
      <c r="M131" s="18" t="s">
        <v>67</v>
      </c>
    </row>
    <row r="132" spans="1:13" s="26" customFormat="1" ht="31.5" x14ac:dyDescent="0.25">
      <c r="A132" s="14">
        <f t="shared" si="7"/>
        <v>8</v>
      </c>
      <c r="B132" s="14" t="s">
        <v>220</v>
      </c>
      <c r="C132" s="15" t="s">
        <v>137</v>
      </c>
      <c r="D132" s="15" t="s">
        <v>31</v>
      </c>
      <c r="E132" s="14" t="s">
        <v>17</v>
      </c>
      <c r="F132" s="21" t="s">
        <v>289</v>
      </c>
      <c r="G132" s="35" t="s">
        <v>287</v>
      </c>
      <c r="H132" s="36">
        <v>302285214</v>
      </c>
      <c r="I132" s="24" t="s">
        <v>18</v>
      </c>
      <c r="J132" s="30">
        <v>16</v>
      </c>
      <c r="K132" s="27">
        <v>57000</v>
      </c>
      <c r="L132" s="17">
        <f t="shared" si="6"/>
        <v>912</v>
      </c>
      <c r="M132" s="18" t="s">
        <v>67</v>
      </c>
    </row>
    <row r="133" spans="1:13" s="26" customFormat="1" ht="47.25" x14ac:dyDescent="0.25">
      <c r="A133" s="14">
        <f t="shared" si="7"/>
        <v>9</v>
      </c>
      <c r="B133" s="14" t="s">
        <v>220</v>
      </c>
      <c r="C133" s="15" t="s">
        <v>137</v>
      </c>
      <c r="D133" s="15" t="s">
        <v>73</v>
      </c>
      <c r="E133" s="14" t="s">
        <v>17</v>
      </c>
      <c r="F133" s="21" t="s">
        <v>290</v>
      </c>
      <c r="G133" s="35" t="s">
        <v>287</v>
      </c>
      <c r="H133" s="36">
        <v>302285214</v>
      </c>
      <c r="I133" s="24" t="s">
        <v>18</v>
      </c>
      <c r="J133" s="30">
        <v>50</v>
      </c>
      <c r="K133" s="27">
        <v>47250</v>
      </c>
      <c r="L133" s="17">
        <f t="shared" si="6"/>
        <v>2362.5</v>
      </c>
      <c r="M133" s="18" t="s">
        <v>67</v>
      </c>
    </row>
    <row r="134" spans="1:13" s="26" customFormat="1" ht="47.25" x14ac:dyDescent="0.25">
      <c r="A134" s="14">
        <f t="shared" si="7"/>
        <v>10</v>
      </c>
      <c r="B134" s="14" t="s">
        <v>220</v>
      </c>
      <c r="C134" s="15" t="s">
        <v>137</v>
      </c>
      <c r="D134" s="15" t="s">
        <v>73</v>
      </c>
      <c r="E134" s="14" t="s">
        <v>17</v>
      </c>
      <c r="F134" s="21" t="s">
        <v>291</v>
      </c>
      <c r="G134" s="35" t="s">
        <v>287</v>
      </c>
      <c r="H134" s="36">
        <v>302285214</v>
      </c>
      <c r="I134" s="24" t="s">
        <v>18</v>
      </c>
      <c r="J134" s="30">
        <v>50</v>
      </c>
      <c r="K134" s="27">
        <v>47250</v>
      </c>
      <c r="L134" s="17">
        <f t="shared" si="6"/>
        <v>2362.5</v>
      </c>
      <c r="M134" s="18" t="s">
        <v>67</v>
      </c>
    </row>
    <row r="135" spans="1:13" s="26" customFormat="1" ht="47.25" x14ac:dyDescent="0.25">
      <c r="A135" s="14">
        <f t="shared" si="7"/>
        <v>11</v>
      </c>
      <c r="B135" s="14" t="s">
        <v>220</v>
      </c>
      <c r="C135" s="15" t="s">
        <v>137</v>
      </c>
      <c r="D135" s="15" t="s">
        <v>73</v>
      </c>
      <c r="E135" s="14" t="s">
        <v>17</v>
      </c>
      <c r="F135" s="21" t="s">
        <v>292</v>
      </c>
      <c r="G135" s="35" t="s">
        <v>287</v>
      </c>
      <c r="H135" s="36">
        <v>302285214</v>
      </c>
      <c r="I135" s="24" t="s">
        <v>18</v>
      </c>
      <c r="J135" s="30">
        <v>300</v>
      </c>
      <c r="K135" s="27">
        <v>57000</v>
      </c>
      <c r="L135" s="17">
        <f t="shared" si="6"/>
        <v>17100</v>
      </c>
      <c r="M135" s="18" t="s">
        <v>67</v>
      </c>
    </row>
    <row r="136" spans="1:13" s="26" customFormat="1" ht="47.25" x14ac:dyDescent="0.25">
      <c r="A136" s="14">
        <f t="shared" si="7"/>
        <v>12</v>
      </c>
      <c r="B136" s="14" t="s">
        <v>220</v>
      </c>
      <c r="C136" s="15" t="s">
        <v>293</v>
      </c>
      <c r="D136" s="15" t="s">
        <v>73</v>
      </c>
      <c r="E136" s="14" t="s">
        <v>17</v>
      </c>
      <c r="F136" s="21" t="s">
        <v>294</v>
      </c>
      <c r="G136" s="35" t="s">
        <v>295</v>
      </c>
      <c r="H136" s="36">
        <v>310228667</v>
      </c>
      <c r="I136" s="24" t="s">
        <v>20</v>
      </c>
      <c r="J136" s="30">
        <v>8</v>
      </c>
      <c r="K136" s="27">
        <v>300000</v>
      </c>
      <c r="L136" s="17">
        <f t="shared" si="6"/>
        <v>2400</v>
      </c>
      <c r="M136" s="18" t="s">
        <v>67</v>
      </c>
    </row>
    <row r="137" spans="1:13" s="26" customFormat="1" ht="47.25" x14ac:dyDescent="0.25">
      <c r="A137" s="14">
        <f t="shared" si="7"/>
        <v>13</v>
      </c>
      <c r="B137" s="14" t="s">
        <v>220</v>
      </c>
      <c r="C137" s="15" t="s">
        <v>296</v>
      </c>
      <c r="D137" s="15" t="s">
        <v>73</v>
      </c>
      <c r="E137" s="14" t="s">
        <v>17</v>
      </c>
      <c r="F137" s="21" t="s">
        <v>297</v>
      </c>
      <c r="G137" s="35" t="s">
        <v>298</v>
      </c>
      <c r="H137" s="36">
        <v>308657133</v>
      </c>
      <c r="I137" s="24" t="s">
        <v>20</v>
      </c>
      <c r="J137" s="30">
        <v>1</v>
      </c>
      <c r="K137" s="27">
        <v>2000000</v>
      </c>
      <c r="L137" s="17">
        <f t="shared" si="6"/>
        <v>2000</v>
      </c>
      <c r="M137" s="18" t="s">
        <v>67</v>
      </c>
    </row>
    <row r="138" spans="1:13" s="26" customFormat="1" ht="47.25" x14ac:dyDescent="0.25">
      <c r="A138" s="14">
        <f t="shared" si="7"/>
        <v>14</v>
      </c>
      <c r="B138" s="14" t="s">
        <v>220</v>
      </c>
      <c r="C138" s="15" t="s">
        <v>299</v>
      </c>
      <c r="D138" s="15" t="s">
        <v>73</v>
      </c>
      <c r="E138" s="14" t="s">
        <v>17</v>
      </c>
      <c r="F138" s="21" t="s">
        <v>300</v>
      </c>
      <c r="G138" s="35" t="s">
        <v>301</v>
      </c>
      <c r="H138" s="36">
        <v>310301220</v>
      </c>
      <c r="I138" s="24" t="s">
        <v>20</v>
      </c>
      <c r="J138" s="30">
        <v>1</v>
      </c>
      <c r="K138" s="27">
        <v>2300000.0099999998</v>
      </c>
      <c r="L138" s="17">
        <f t="shared" si="6"/>
        <v>2300.0000099999997</v>
      </c>
      <c r="M138" s="18" t="s">
        <v>67</v>
      </c>
    </row>
    <row r="139" spans="1:13" s="26" customFormat="1" ht="47.25" x14ac:dyDescent="0.25">
      <c r="A139" s="14">
        <f t="shared" si="7"/>
        <v>15</v>
      </c>
      <c r="B139" s="14" t="s">
        <v>220</v>
      </c>
      <c r="C139" s="15" t="s">
        <v>302</v>
      </c>
      <c r="D139" s="15" t="s">
        <v>73</v>
      </c>
      <c r="E139" s="14" t="s">
        <v>17</v>
      </c>
      <c r="F139" s="21" t="s">
        <v>303</v>
      </c>
      <c r="G139" s="35" t="s">
        <v>287</v>
      </c>
      <c r="H139" s="36" t="s">
        <v>304</v>
      </c>
      <c r="I139" s="24" t="s">
        <v>39</v>
      </c>
      <c r="J139" s="30">
        <v>200</v>
      </c>
      <c r="K139" s="27">
        <v>6900</v>
      </c>
      <c r="L139" s="17">
        <f t="shared" si="6"/>
        <v>1380</v>
      </c>
      <c r="M139" s="18" t="s">
        <v>67</v>
      </c>
    </row>
    <row r="140" spans="1:13" s="26" customFormat="1" ht="47.25" x14ac:dyDescent="0.25">
      <c r="A140" s="14">
        <f t="shared" si="7"/>
        <v>16</v>
      </c>
      <c r="B140" s="14" t="s">
        <v>220</v>
      </c>
      <c r="C140" s="15" t="s">
        <v>29</v>
      </c>
      <c r="D140" s="15" t="s">
        <v>73</v>
      </c>
      <c r="E140" s="14" t="s">
        <v>17</v>
      </c>
      <c r="F140" s="21" t="s">
        <v>305</v>
      </c>
      <c r="G140" s="35" t="s">
        <v>28</v>
      </c>
      <c r="H140" s="36" t="s">
        <v>111</v>
      </c>
      <c r="I140" s="24" t="s">
        <v>20</v>
      </c>
      <c r="J140" s="30">
        <v>1000</v>
      </c>
      <c r="K140" s="27">
        <v>3900</v>
      </c>
      <c r="L140" s="17">
        <f t="shared" si="6"/>
        <v>3900</v>
      </c>
      <c r="M140" s="18" t="s">
        <v>67</v>
      </c>
    </row>
    <row r="141" spans="1:13" s="26" customFormat="1" ht="47.25" x14ac:dyDescent="0.25">
      <c r="A141" s="14">
        <f t="shared" si="7"/>
        <v>17</v>
      </c>
      <c r="B141" s="14" t="s">
        <v>220</v>
      </c>
      <c r="C141" s="15" t="s">
        <v>284</v>
      </c>
      <c r="D141" s="15" t="s">
        <v>73</v>
      </c>
      <c r="E141" s="14" t="s">
        <v>17</v>
      </c>
      <c r="F141" s="21" t="s">
        <v>306</v>
      </c>
      <c r="G141" s="35" t="s">
        <v>28</v>
      </c>
      <c r="H141" s="36" t="s">
        <v>111</v>
      </c>
      <c r="I141" s="24" t="s">
        <v>20</v>
      </c>
      <c r="J141" s="30">
        <v>10</v>
      </c>
      <c r="K141" s="27">
        <v>89000</v>
      </c>
      <c r="L141" s="17">
        <f t="shared" si="6"/>
        <v>890</v>
      </c>
      <c r="M141" s="18" t="s">
        <v>67</v>
      </c>
    </row>
    <row r="142" spans="1:13" s="26" customFormat="1" ht="47.25" x14ac:dyDescent="0.25">
      <c r="A142" s="14">
        <f t="shared" si="7"/>
        <v>18</v>
      </c>
      <c r="B142" s="14" t="s">
        <v>220</v>
      </c>
      <c r="C142" s="15" t="s">
        <v>307</v>
      </c>
      <c r="D142" s="15" t="s">
        <v>73</v>
      </c>
      <c r="E142" s="14" t="s">
        <v>17</v>
      </c>
      <c r="F142" s="21" t="s">
        <v>308</v>
      </c>
      <c r="G142" s="35" t="s">
        <v>309</v>
      </c>
      <c r="H142" s="36" t="s">
        <v>310</v>
      </c>
      <c r="I142" s="24" t="s">
        <v>20</v>
      </c>
      <c r="J142" s="30">
        <v>1000</v>
      </c>
      <c r="K142" s="27">
        <v>2200</v>
      </c>
      <c r="L142" s="17">
        <f t="shared" si="6"/>
        <v>2200</v>
      </c>
      <c r="M142" s="18" t="s">
        <v>67</v>
      </c>
    </row>
    <row r="143" spans="1:13" s="26" customFormat="1" ht="47.25" x14ac:dyDescent="0.25">
      <c r="A143" s="14">
        <f t="shared" si="7"/>
        <v>19</v>
      </c>
      <c r="B143" s="14" t="s">
        <v>220</v>
      </c>
      <c r="C143" s="15" t="s">
        <v>29</v>
      </c>
      <c r="D143" s="15" t="s">
        <v>73</v>
      </c>
      <c r="E143" s="14" t="s">
        <v>17</v>
      </c>
      <c r="F143" s="21" t="s">
        <v>311</v>
      </c>
      <c r="G143" s="35" t="s">
        <v>28</v>
      </c>
      <c r="H143" s="36" t="s">
        <v>111</v>
      </c>
      <c r="I143" s="24" t="s">
        <v>20</v>
      </c>
      <c r="J143" s="30">
        <v>2000</v>
      </c>
      <c r="K143" s="27">
        <v>3900</v>
      </c>
      <c r="L143" s="17">
        <f t="shared" si="6"/>
        <v>7800</v>
      </c>
      <c r="M143" s="18" t="s">
        <v>67</v>
      </c>
    </row>
    <row r="144" spans="1:13" s="26" customFormat="1" ht="47.25" x14ac:dyDescent="0.25">
      <c r="A144" s="14">
        <f t="shared" si="7"/>
        <v>20</v>
      </c>
      <c r="B144" s="14" t="s">
        <v>313</v>
      </c>
      <c r="C144" s="15" t="s">
        <v>29</v>
      </c>
      <c r="D144" s="15" t="s">
        <v>73</v>
      </c>
      <c r="E144" s="14" t="s">
        <v>17</v>
      </c>
      <c r="F144" s="21" t="s">
        <v>463</v>
      </c>
      <c r="G144" s="35" t="s">
        <v>28</v>
      </c>
      <c r="H144" s="36" t="s">
        <v>111</v>
      </c>
      <c r="I144" s="24" t="s">
        <v>20</v>
      </c>
      <c r="J144" s="30">
        <v>3100</v>
      </c>
      <c r="K144" s="27">
        <v>3900</v>
      </c>
      <c r="L144" s="17">
        <f t="shared" si="6"/>
        <v>12090</v>
      </c>
      <c r="M144" s="18" t="s">
        <v>67</v>
      </c>
    </row>
    <row r="145" spans="1:13" s="26" customFormat="1" ht="47.25" x14ac:dyDescent="0.25">
      <c r="A145" s="14">
        <f t="shared" si="7"/>
        <v>21</v>
      </c>
      <c r="B145" s="14" t="s">
        <v>313</v>
      </c>
      <c r="C145" s="15" t="s">
        <v>464</v>
      </c>
      <c r="D145" s="15" t="s">
        <v>73</v>
      </c>
      <c r="E145" s="14" t="s">
        <v>17</v>
      </c>
      <c r="F145" s="21" t="s">
        <v>465</v>
      </c>
      <c r="G145" s="35" t="s">
        <v>466</v>
      </c>
      <c r="H145" s="36" t="s">
        <v>467</v>
      </c>
      <c r="I145" s="24" t="s">
        <v>20</v>
      </c>
      <c r="J145" s="30">
        <v>42</v>
      </c>
      <c r="K145" s="27">
        <v>38500</v>
      </c>
      <c r="L145" s="17">
        <f t="shared" si="6"/>
        <v>1617</v>
      </c>
      <c r="M145" s="18" t="s">
        <v>67</v>
      </c>
    </row>
    <row r="146" spans="1:13" s="26" customFormat="1" ht="47.25" x14ac:dyDescent="0.25">
      <c r="A146" s="14">
        <f t="shared" si="7"/>
        <v>22</v>
      </c>
      <c r="B146" s="14" t="s">
        <v>313</v>
      </c>
      <c r="C146" s="15" t="s">
        <v>468</v>
      </c>
      <c r="D146" s="15" t="s">
        <v>73</v>
      </c>
      <c r="E146" s="14" t="s">
        <v>17</v>
      </c>
      <c r="F146" s="21" t="s">
        <v>469</v>
      </c>
      <c r="G146" s="35" t="s">
        <v>287</v>
      </c>
      <c r="H146" s="36">
        <v>302285214</v>
      </c>
      <c r="I146" s="24" t="s">
        <v>470</v>
      </c>
      <c r="J146" s="30">
        <v>1</v>
      </c>
      <c r="K146" s="27">
        <v>1977000</v>
      </c>
      <c r="L146" s="17">
        <f t="shared" si="6"/>
        <v>1977</v>
      </c>
      <c r="M146" s="18" t="s">
        <v>67</v>
      </c>
    </row>
    <row r="147" spans="1:13" s="26" customFormat="1" ht="47.25" x14ac:dyDescent="0.25">
      <c r="A147" s="14">
        <f t="shared" si="7"/>
        <v>23</v>
      </c>
      <c r="B147" s="14" t="s">
        <v>313</v>
      </c>
      <c r="C147" s="15" t="s">
        <v>464</v>
      </c>
      <c r="D147" s="15" t="s">
        <v>73</v>
      </c>
      <c r="E147" s="14" t="s">
        <v>17</v>
      </c>
      <c r="F147" s="21" t="s">
        <v>471</v>
      </c>
      <c r="G147" s="35" t="s">
        <v>466</v>
      </c>
      <c r="H147" s="36">
        <v>42009955870021</v>
      </c>
      <c r="I147" s="24" t="s">
        <v>20</v>
      </c>
      <c r="J147" s="30">
        <v>58</v>
      </c>
      <c r="K147" s="27">
        <v>38500</v>
      </c>
      <c r="L147" s="17">
        <f t="shared" si="6"/>
        <v>2233</v>
      </c>
      <c r="M147" s="18" t="s">
        <v>67</v>
      </c>
    </row>
    <row r="148" spans="1:13" s="26" customFormat="1" ht="47.25" x14ac:dyDescent="0.25">
      <c r="A148" s="14">
        <f t="shared" si="7"/>
        <v>24</v>
      </c>
      <c r="B148" s="14" t="s">
        <v>313</v>
      </c>
      <c r="C148" s="15" t="s">
        <v>472</v>
      </c>
      <c r="D148" s="15" t="s">
        <v>73</v>
      </c>
      <c r="E148" s="14" t="s">
        <v>17</v>
      </c>
      <c r="F148" s="21" t="s">
        <v>473</v>
      </c>
      <c r="G148" s="35" t="s">
        <v>474</v>
      </c>
      <c r="H148" s="36">
        <v>310617547</v>
      </c>
      <c r="I148" s="24" t="s">
        <v>475</v>
      </c>
      <c r="J148" s="30">
        <v>2</v>
      </c>
      <c r="K148" s="27">
        <v>200000</v>
      </c>
      <c r="L148" s="17">
        <f t="shared" si="6"/>
        <v>400</v>
      </c>
      <c r="M148" s="18" t="s">
        <v>67</v>
      </c>
    </row>
    <row r="149" spans="1:13" s="42" customFormat="1" ht="15.75" x14ac:dyDescent="0.25">
      <c r="A149" s="38" t="s">
        <v>350</v>
      </c>
      <c r="B149" s="39" t="s">
        <v>350</v>
      </c>
      <c r="C149" s="40" t="s">
        <v>351</v>
      </c>
      <c r="D149" s="43" t="s">
        <v>350</v>
      </c>
      <c r="E149" s="41" t="s">
        <v>350</v>
      </c>
      <c r="F149" s="38" t="s">
        <v>350</v>
      </c>
      <c r="G149" s="40" t="s">
        <v>350</v>
      </c>
      <c r="H149" s="40" t="s">
        <v>350</v>
      </c>
      <c r="I149" s="40" t="s">
        <v>350</v>
      </c>
      <c r="J149" s="40" t="s">
        <v>350</v>
      </c>
      <c r="K149" s="40" t="s">
        <v>350</v>
      </c>
      <c r="L149" s="41">
        <f>SUM(L125:L148)</f>
        <v>76036.289009999993</v>
      </c>
      <c r="M149" s="40"/>
    </row>
    <row r="150" spans="1:13" s="26" customFormat="1" ht="31.5" x14ac:dyDescent="0.25">
      <c r="A150" s="14">
        <v>13</v>
      </c>
      <c r="B150" s="14">
        <v>45014</v>
      </c>
      <c r="C150" s="15" t="s">
        <v>46</v>
      </c>
      <c r="D150" s="15" t="s">
        <v>476</v>
      </c>
      <c r="E150" s="14" t="s">
        <v>17</v>
      </c>
      <c r="F150" s="21" t="s">
        <v>477</v>
      </c>
      <c r="G150" s="35" t="s">
        <v>129</v>
      </c>
      <c r="H150" s="36">
        <v>305646687</v>
      </c>
      <c r="I150" s="24" t="s">
        <v>18</v>
      </c>
      <c r="J150" s="30">
        <v>2</v>
      </c>
      <c r="K150" s="27">
        <v>64500</v>
      </c>
      <c r="L150" s="17">
        <f>J150*K150/1000</f>
        <v>129</v>
      </c>
      <c r="M150" s="18" t="s">
        <v>51</v>
      </c>
    </row>
    <row r="151" spans="1:13" s="26" customFormat="1" ht="31.5" x14ac:dyDescent="0.25">
      <c r="A151" s="14">
        <v>17</v>
      </c>
      <c r="B151" s="14">
        <v>45012</v>
      </c>
      <c r="C151" s="15" t="s">
        <v>77</v>
      </c>
      <c r="D151" s="15" t="s">
        <v>476</v>
      </c>
      <c r="E151" s="14" t="s">
        <v>17</v>
      </c>
      <c r="F151" s="21" t="s">
        <v>478</v>
      </c>
      <c r="G151" s="35" t="s">
        <v>132</v>
      </c>
      <c r="H151" s="36">
        <v>303473446</v>
      </c>
      <c r="I151" s="24" t="s">
        <v>18</v>
      </c>
      <c r="J151" s="30">
        <v>20</v>
      </c>
      <c r="K151" s="27">
        <v>3250</v>
      </c>
      <c r="L151" s="17">
        <f t="shared" ref="L151:L190" si="8">J151*K151/1000</f>
        <v>65</v>
      </c>
      <c r="M151" s="18" t="s">
        <v>51</v>
      </c>
    </row>
    <row r="152" spans="1:13" s="26" customFormat="1" ht="31.5" x14ac:dyDescent="0.25">
      <c r="A152" s="14">
        <v>20</v>
      </c>
      <c r="B152" s="14">
        <v>44965</v>
      </c>
      <c r="C152" s="15" t="s">
        <v>58</v>
      </c>
      <c r="D152" s="15" t="s">
        <v>476</v>
      </c>
      <c r="E152" s="14" t="s">
        <v>17</v>
      </c>
      <c r="F152" s="21">
        <v>231110081263553</v>
      </c>
      <c r="G152" s="35" t="s">
        <v>131</v>
      </c>
      <c r="H152" s="36" t="s">
        <v>70</v>
      </c>
      <c r="I152" s="24" t="s">
        <v>18</v>
      </c>
      <c r="J152" s="30">
        <v>6</v>
      </c>
      <c r="K152" s="27">
        <v>49890</v>
      </c>
      <c r="L152" s="17">
        <f t="shared" si="8"/>
        <v>299.33999999999997</v>
      </c>
      <c r="M152" s="18" t="s">
        <v>51</v>
      </c>
    </row>
    <row r="153" spans="1:13" s="26" customFormat="1" ht="31.5" x14ac:dyDescent="0.25">
      <c r="A153" s="14">
        <v>21</v>
      </c>
      <c r="B153" s="14">
        <v>44965</v>
      </c>
      <c r="C153" s="15" t="s">
        <v>136</v>
      </c>
      <c r="D153" s="15" t="s">
        <v>476</v>
      </c>
      <c r="E153" s="14" t="s">
        <v>17</v>
      </c>
      <c r="F153" s="21">
        <v>231110081265582</v>
      </c>
      <c r="G153" s="35" t="s">
        <v>129</v>
      </c>
      <c r="H153" s="36" t="s">
        <v>130</v>
      </c>
      <c r="I153" s="24" t="s">
        <v>20</v>
      </c>
      <c r="J153" s="30">
        <v>9</v>
      </c>
      <c r="K153" s="27">
        <v>15000</v>
      </c>
      <c r="L153" s="17">
        <f t="shared" si="8"/>
        <v>135</v>
      </c>
      <c r="M153" s="18" t="s">
        <v>51</v>
      </c>
    </row>
    <row r="154" spans="1:13" s="26" customFormat="1" ht="31.5" x14ac:dyDescent="0.25">
      <c r="A154" s="14">
        <v>22</v>
      </c>
      <c r="B154" s="14">
        <v>44946</v>
      </c>
      <c r="C154" s="15" t="s">
        <v>58</v>
      </c>
      <c r="D154" s="15" t="s">
        <v>476</v>
      </c>
      <c r="E154" s="14" t="s">
        <v>17</v>
      </c>
      <c r="F154" s="21">
        <v>231110081223248</v>
      </c>
      <c r="G154" s="35" t="s">
        <v>131</v>
      </c>
      <c r="H154" s="36" t="s">
        <v>70</v>
      </c>
      <c r="I154" s="24" t="s">
        <v>18</v>
      </c>
      <c r="J154" s="30">
        <v>6</v>
      </c>
      <c r="K154" s="27">
        <v>50190</v>
      </c>
      <c r="L154" s="17">
        <f t="shared" si="8"/>
        <v>301.14</v>
      </c>
      <c r="M154" s="18" t="s">
        <v>51</v>
      </c>
    </row>
    <row r="155" spans="1:13" s="26" customFormat="1" ht="31.5" x14ac:dyDescent="0.25">
      <c r="A155" s="14">
        <v>23</v>
      </c>
      <c r="B155" s="14">
        <v>44946</v>
      </c>
      <c r="C155" s="15" t="s">
        <v>137</v>
      </c>
      <c r="D155" s="15" t="s">
        <v>476</v>
      </c>
      <c r="E155" s="14" t="s">
        <v>17</v>
      </c>
      <c r="F155" s="21">
        <v>231110081223664</v>
      </c>
      <c r="G155" s="35" t="s">
        <v>138</v>
      </c>
      <c r="H155" s="36" t="s">
        <v>69</v>
      </c>
      <c r="I155" s="24" t="s">
        <v>18</v>
      </c>
      <c r="J155" s="30">
        <v>13</v>
      </c>
      <c r="K155" s="27">
        <v>12500</v>
      </c>
      <c r="L155" s="17">
        <f t="shared" si="8"/>
        <v>162.5</v>
      </c>
      <c r="M155" s="18" t="s">
        <v>51</v>
      </c>
    </row>
    <row r="156" spans="1:13" s="26" customFormat="1" ht="31.5" x14ac:dyDescent="0.25">
      <c r="A156" s="14"/>
      <c r="B156" s="14">
        <v>44991</v>
      </c>
      <c r="C156" s="15" t="s">
        <v>58</v>
      </c>
      <c r="D156" s="15" t="s">
        <v>476</v>
      </c>
      <c r="E156" s="14" t="s">
        <v>17</v>
      </c>
      <c r="F156" s="21"/>
      <c r="G156" s="35" t="s">
        <v>479</v>
      </c>
      <c r="H156" s="36" t="s">
        <v>135</v>
      </c>
      <c r="I156" s="24" t="s">
        <v>18</v>
      </c>
      <c r="J156" s="30">
        <v>7</v>
      </c>
      <c r="K156" s="27">
        <v>49799</v>
      </c>
      <c r="L156" s="17">
        <f t="shared" si="8"/>
        <v>348.59300000000002</v>
      </c>
      <c r="M156" s="18" t="s">
        <v>51</v>
      </c>
    </row>
    <row r="157" spans="1:13" s="26" customFormat="1" ht="31.5" x14ac:dyDescent="0.25">
      <c r="A157" s="14">
        <v>24</v>
      </c>
      <c r="B157" s="14">
        <v>44998</v>
      </c>
      <c r="C157" s="15" t="s">
        <v>480</v>
      </c>
      <c r="D157" s="15" t="s">
        <v>476</v>
      </c>
      <c r="E157" s="14" t="s">
        <v>17</v>
      </c>
      <c r="F157" s="21">
        <v>231110081353847</v>
      </c>
      <c r="G157" s="35" t="s">
        <v>133</v>
      </c>
      <c r="H157" s="36" t="s">
        <v>71</v>
      </c>
      <c r="I157" s="24" t="s">
        <v>20</v>
      </c>
      <c r="J157" s="30">
        <v>28</v>
      </c>
      <c r="K157" s="27">
        <v>13500</v>
      </c>
      <c r="L157" s="17">
        <f t="shared" si="8"/>
        <v>378</v>
      </c>
      <c r="M157" s="18" t="s">
        <v>51</v>
      </c>
    </row>
    <row r="158" spans="1:13" s="26" customFormat="1" ht="47.25" x14ac:dyDescent="0.25">
      <c r="A158" s="14">
        <v>26</v>
      </c>
      <c r="B158" s="14">
        <v>44991</v>
      </c>
      <c r="C158" s="15" t="s">
        <v>58</v>
      </c>
      <c r="D158" s="15" t="s">
        <v>481</v>
      </c>
      <c r="E158" s="14" t="s">
        <v>17</v>
      </c>
      <c r="F158" s="21">
        <v>231110081335841</v>
      </c>
      <c r="G158" s="35" t="s">
        <v>134</v>
      </c>
      <c r="H158" s="36" t="s">
        <v>135</v>
      </c>
      <c r="I158" s="24" t="s">
        <v>18</v>
      </c>
      <c r="J158" s="30">
        <v>20</v>
      </c>
      <c r="K158" s="27">
        <v>49999</v>
      </c>
      <c r="L158" s="17">
        <f t="shared" si="8"/>
        <v>999.98</v>
      </c>
      <c r="M158" s="18" t="s">
        <v>51</v>
      </c>
    </row>
    <row r="159" spans="1:13" s="26" customFormat="1" ht="47.25" x14ac:dyDescent="0.25">
      <c r="A159" s="14">
        <v>27</v>
      </c>
      <c r="B159" s="14">
        <v>44970</v>
      </c>
      <c r="C159" s="15" t="s">
        <v>58</v>
      </c>
      <c r="D159" s="15" t="s">
        <v>481</v>
      </c>
      <c r="E159" s="14" t="s">
        <v>17</v>
      </c>
      <c r="F159" s="21">
        <v>231110081280989</v>
      </c>
      <c r="G159" s="35" t="s">
        <v>133</v>
      </c>
      <c r="H159" s="36" t="s">
        <v>71</v>
      </c>
      <c r="I159" s="24" t="s">
        <v>18</v>
      </c>
      <c r="J159" s="30">
        <v>25</v>
      </c>
      <c r="K159" s="27">
        <v>49700</v>
      </c>
      <c r="L159" s="17">
        <f t="shared" si="8"/>
        <v>1242.5</v>
      </c>
      <c r="M159" s="18" t="s">
        <v>51</v>
      </c>
    </row>
    <row r="160" spans="1:13" s="26" customFormat="1" ht="47.25" x14ac:dyDescent="0.25">
      <c r="A160" s="14">
        <v>30</v>
      </c>
      <c r="B160" s="14">
        <v>44985</v>
      </c>
      <c r="C160" s="15" t="s">
        <v>45</v>
      </c>
      <c r="D160" s="15" t="s">
        <v>481</v>
      </c>
      <c r="E160" s="14" t="s">
        <v>17</v>
      </c>
      <c r="F160" s="21">
        <v>231110081297372</v>
      </c>
      <c r="G160" s="35" t="s">
        <v>482</v>
      </c>
      <c r="H160" s="36" t="s">
        <v>483</v>
      </c>
      <c r="I160" s="24" t="s">
        <v>20</v>
      </c>
      <c r="J160" s="30">
        <v>99</v>
      </c>
      <c r="K160" s="27">
        <v>35000</v>
      </c>
      <c r="L160" s="17">
        <f t="shared" si="8"/>
        <v>3465</v>
      </c>
      <c r="M160" s="18" t="s">
        <v>51</v>
      </c>
    </row>
    <row r="161" spans="1:13" s="26" customFormat="1" ht="31.5" x14ac:dyDescent="0.25">
      <c r="A161" s="14">
        <v>42</v>
      </c>
      <c r="B161" s="14">
        <v>45023</v>
      </c>
      <c r="C161" s="15" t="s">
        <v>484</v>
      </c>
      <c r="D161" s="15" t="s">
        <v>476</v>
      </c>
      <c r="E161" s="14" t="s">
        <v>17</v>
      </c>
      <c r="F161" s="21" t="s">
        <v>485</v>
      </c>
      <c r="G161" s="35" t="s">
        <v>486</v>
      </c>
      <c r="H161" s="36">
        <v>308067400</v>
      </c>
      <c r="I161" s="24" t="s">
        <v>18</v>
      </c>
      <c r="J161" s="30">
        <v>8</v>
      </c>
      <c r="K161" s="27">
        <v>49900</v>
      </c>
      <c r="L161" s="17">
        <f t="shared" si="8"/>
        <v>399.2</v>
      </c>
      <c r="M161" s="18" t="s">
        <v>51</v>
      </c>
    </row>
    <row r="162" spans="1:13" s="26" customFormat="1" ht="47.25" x14ac:dyDescent="0.25">
      <c r="A162" s="14">
        <v>45</v>
      </c>
      <c r="B162" s="14">
        <v>45025</v>
      </c>
      <c r="C162" s="15" t="s">
        <v>487</v>
      </c>
      <c r="D162" s="15" t="s">
        <v>481</v>
      </c>
      <c r="E162" s="14" t="s">
        <v>17</v>
      </c>
      <c r="F162" s="21" t="s">
        <v>488</v>
      </c>
      <c r="G162" s="35" t="s">
        <v>489</v>
      </c>
      <c r="H162" s="36">
        <v>303473446</v>
      </c>
      <c r="I162" s="24" t="s">
        <v>20</v>
      </c>
      <c r="J162" s="30">
        <v>10</v>
      </c>
      <c r="K162" s="27">
        <v>21500</v>
      </c>
      <c r="L162" s="17">
        <f t="shared" si="8"/>
        <v>215</v>
      </c>
      <c r="M162" s="18" t="s">
        <v>51</v>
      </c>
    </row>
    <row r="163" spans="1:13" s="26" customFormat="1" ht="31.5" x14ac:dyDescent="0.25">
      <c r="A163" s="14">
        <v>46</v>
      </c>
      <c r="B163" s="14">
        <v>45025</v>
      </c>
      <c r="C163" s="15" t="s">
        <v>490</v>
      </c>
      <c r="D163" s="15" t="s">
        <v>476</v>
      </c>
      <c r="E163" s="14" t="s">
        <v>17</v>
      </c>
      <c r="F163" s="21" t="s">
        <v>491</v>
      </c>
      <c r="G163" s="35" t="s">
        <v>489</v>
      </c>
      <c r="H163" s="36">
        <v>303473446</v>
      </c>
      <c r="I163" s="24" t="s">
        <v>20</v>
      </c>
      <c r="J163" s="30">
        <v>5</v>
      </c>
      <c r="K163" s="27">
        <v>14500</v>
      </c>
      <c r="L163" s="17">
        <f t="shared" si="8"/>
        <v>72.5</v>
      </c>
      <c r="M163" s="18" t="s">
        <v>51</v>
      </c>
    </row>
    <row r="164" spans="1:13" s="26" customFormat="1" ht="31.5" x14ac:dyDescent="0.25">
      <c r="A164" s="14">
        <v>47</v>
      </c>
      <c r="B164" s="14">
        <v>45025</v>
      </c>
      <c r="C164" s="15" t="s">
        <v>492</v>
      </c>
      <c r="D164" s="15" t="s">
        <v>476</v>
      </c>
      <c r="E164" s="14" t="s">
        <v>17</v>
      </c>
      <c r="F164" s="21" t="s">
        <v>493</v>
      </c>
      <c r="G164" s="35" t="s">
        <v>494</v>
      </c>
      <c r="H164" s="36">
        <v>306307387</v>
      </c>
      <c r="I164" s="24" t="s">
        <v>20</v>
      </c>
      <c r="J164" s="30">
        <v>5</v>
      </c>
      <c r="K164" s="27">
        <v>15678</v>
      </c>
      <c r="L164" s="17">
        <f t="shared" si="8"/>
        <v>78.39</v>
      </c>
      <c r="M164" s="18" t="s">
        <v>51</v>
      </c>
    </row>
    <row r="165" spans="1:13" s="26" customFormat="1" ht="47.25" x14ac:dyDescent="0.25">
      <c r="A165" s="14">
        <v>55</v>
      </c>
      <c r="B165" s="14">
        <v>45041</v>
      </c>
      <c r="C165" s="15" t="s">
        <v>495</v>
      </c>
      <c r="D165" s="15" t="s">
        <v>481</v>
      </c>
      <c r="E165" s="14" t="s">
        <v>17</v>
      </c>
      <c r="F165" s="21" t="s">
        <v>496</v>
      </c>
      <c r="G165" s="35" t="s">
        <v>497</v>
      </c>
      <c r="H165" s="36">
        <v>303320177</v>
      </c>
      <c r="I165" s="24" t="s">
        <v>20</v>
      </c>
      <c r="J165" s="30">
        <v>8</v>
      </c>
      <c r="K165" s="27">
        <v>70000</v>
      </c>
      <c r="L165" s="17">
        <f t="shared" si="8"/>
        <v>560</v>
      </c>
      <c r="M165" s="18" t="s">
        <v>51</v>
      </c>
    </row>
    <row r="166" spans="1:13" s="26" customFormat="1" ht="47.25" x14ac:dyDescent="0.25">
      <c r="A166" s="14">
        <v>56</v>
      </c>
      <c r="B166" s="14">
        <v>45041</v>
      </c>
      <c r="C166" s="15" t="s">
        <v>498</v>
      </c>
      <c r="D166" s="15" t="s">
        <v>481</v>
      </c>
      <c r="E166" s="14" t="s">
        <v>17</v>
      </c>
      <c r="F166" s="21" t="s">
        <v>499</v>
      </c>
      <c r="G166" s="35" t="s">
        <v>500</v>
      </c>
      <c r="H166" s="36">
        <v>31409772390027</v>
      </c>
      <c r="I166" s="24" t="s">
        <v>20</v>
      </c>
      <c r="J166" s="30">
        <v>111</v>
      </c>
      <c r="K166" s="27">
        <v>25000</v>
      </c>
      <c r="L166" s="17">
        <f t="shared" si="8"/>
        <v>2775</v>
      </c>
      <c r="M166" s="18" t="s">
        <v>51</v>
      </c>
    </row>
    <row r="167" spans="1:13" s="26" customFormat="1" ht="47.25" x14ac:dyDescent="0.25">
      <c r="A167" s="14">
        <v>61</v>
      </c>
      <c r="B167" s="14">
        <v>45045</v>
      </c>
      <c r="C167" s="15" t="s">
        <v>58</v>
      </c>
      <c r="D167" s="15" t="s">
        <v>481</v>
      </c>
      <c r="E167" s="14" t="s">
        <v>17</v>
      </c>
      <c r="F167" s="21" t="s">
        <v>501</v>
      </c>
      <c r="G167" s="35" t="s">
        <v>502</v>
      </c>
      <c r="H167" s="36">
        <v>309287696</v>
      </c>
      <c r="I167" s="24" t="s">
        <v>18</v>
      </c>
      <c r="J167" s="30">
        <v>25</v>
      </c>
      <c r="K167" s="27">
        <v>48700</v>
      </c>
      <c r="L167" s="17">
        <f t="shared" si="8"/>
        <v>1217.5</v>
      </c>
      <c r="M167" s="18" t="s">
        <v>51</v>
      </c>
    </row>
    <row r="168" spans="1:13" s="26" customFormat="1" ht="31.5" x14ac:dyDescent="0.25">
      <c r="A168" s="14">
        <v>63</v>
      </c>
      <c r="B168" s="14">
        <v>45052</v>
      </c>
      <c r="C168" s="15" t="s">
        <v>503</v>
      </c>
      <c r="D168" s="15" t="s">
        <v>476</v>
      </c>
      <c r="E168" s="14" t="s">
        <v>17</v>
      </c>
      <c r="F168" s="21" t="s">
        <v>504</v>
      </c>
      <c r="G168" s="35" t="s">
        <v>505</v>
      </c>
      <c r="H168" s="36">
        <v>204387372</v>
      </c>
      <c r="I168" s="24" t="s">
        <v>18</v>
      </c>
      <c r="J168" s="30">
        <v>15</v>
      </c>
      <c r="K168" s="27">
        <v>14000</v>
      </c>
      <c r="L168" s="17">
        <f t="shared" si="8"/>
        <v>210</v>
      </c>
      <c r="M168" s="18" t="s">
        <v>51</v>
      </c>
    </row>
    <row r="169" spans="1:13" s="26" customFormat="1" ht="47.25" x14ac:dyDescent="0.25">
      <c r="A169" s="14">
        <v>65</v>
      </c>
      <c r="B169" s="14">
        <v>45059</v>
      </c>
      <c r="C169" s="15" t="s">
        <v>46</v>
      </c>
      <c r="D169" s="15" t="s">
        <v>481</v>
      </c>
      <c r="E169" s="14" t="s">
        <v>17</v>
      </c>
      <c r="F169" s="21" t="s">
        <v>506</v>
      </c>
      <c r="G169" s="35" t="s">
        <v>489</v>
      </c>
      <c r="H169" s="36">
        <v>303473446</v>
      </c>
      <c r="I169" s="24" t="s">
        <v>507</v>
      </c>
      <c r="J169" s="30">
        <v>1</v>
      </c>
      <c r="K169" s="27">
        <v>110000</v>
      </c>
      <c r="L169" s="17">
        <f t="shared" si="8"/>
        <v>110</v>
      </c>
      <c r="M169" s="18" t="s">
        <v>51</v>
      </c>
    </row>
    <row r="170" spans="1:13" s="26" customFormat="1" ht="47.25" x14ac:dyDescent="0.25">
      <c r="A170" s="14">
        <v>68</v>
      </c>
      <c r="B170" s="14">
        <v>45065</v>
      </c>
      <c r="C170" s="15" t="s">
        <v>508</v>
      </c>
      <c r="D170" s="15" t="s">
        <v>481</v>
      </c>
      <c r="E170" s="14" t="s">
        <v>17</v>
      </c>
      <c r="F170" s="21" t="s">
        <v>509</v>
      </c>
      <c r="G170" s="35" t="s">
        <v>510</v>
      </c>
      <c r="H170" s="36">
        <v>306410363</v>
      </c>
      <c r="I170" s="24" t="s">
        <v>511</v>
      </c>
      <c r="J170" s="30">
        <v>62</v>
      </c>
      <c r="K170" s="27">
        <v>160000</v>
      </c>
      <c r="L170" s="17">
        <f t="shared" si="8"/>
        <v>9920</v>
      </c>
      <c r="M170" s="18" t="s">
        <v>51</v>
      </c>
    </row>
    <row r="171" spans="1:13" s="26" customFormat="1" ht="31.5" x14ac:dyDescent="0.25">
      <c r="A171" s="14">
        <v>73</v>
      </c>
      <c r="B171" s="14">
        <v>45079</v>
      </c>
      <c r="C171" s="15" t="s">
        <v>512</v>
      </c>
      <c r="D171" s="15" t="s">
        <v>476</v>
      </c>
      <c r="E171" s="14" t="s">
        <v>17</v>
      </c>
      <c r="F171" s="21" t="s">
        <v>513</v>
      </c>
      <c r="G171" s="35" t="s">
        <v>505</v>
      </c>
      <c r="H171" s="36">
        <v>204387372</v>
      </c>
      <c r="I171" s="24" t="s">
        <v>18</v>
      </c>
      <c r="J171" s="30">
        <v>7</v>
      </c>
      <c r="K171" s="27">
        <v>48990</v>
      </c>
      <c r="L171" s="17">
        <f t="shared" si="8"/>
        <v>342.93</v>
      </c>
      <c r="M171" s="18" t="s">
        <v>51</v>
      </c>
    </row>
    <row r="172" spans="1:13" s="26" customFormat="1" ht="47.25" x14ac:dyDescent="0.25">
      <c r="A172" s="14">
        <v>74</v>
      </c>
      <c r="B172" s="14">
        <v>45081</v>
      </c>
      <c r="C172" s="15" t="s">
        <v>58</v>
      </c>
      <c r="D172" s="15" t="s">
        <v>481</v>
      </c>
      <c r="E172" s="14" t="s">
        <v>17</v>
      </c>
      <c r="F172" s="21" t="s">
        <v>514</v>
      </c>
      <c r="G172" s="35" t="s">
        <v>515</v>
      </c>
      <c r="H172" s="36">
        <v>306516855</v>
      </c>
      <c r="I172" s="24" t="s">
        <v>18</v>
      </c>
      <c r="J172" s="30">
        <v>20</v>
      </c>
      <c r="K172" s="27">
        <v>48000</v>
      </c>
      <c r="L172" s="17">
        <f t="shared" si="8"/>
        <v>960</v>
      </c>
      <c r="M172" s="18" t="s">
        <v>51</v>
      </c>
    </row>
    <row r="173" spans="1:13" s="26" customFormat="1" ht="31.5" x14ac:dyDescent="0.25">
      <c r="A173" s="14">
        <v>76</v>
      </c>
      <c r="B173" s="14">
        <v>45087</v>
      </c>
      <c r="C173" s="15" t="s">
        <v>54</v>
      </c>
      <c r="D173" s="15" t="s">
        <v>476</v>
      </c>
      <c r="E173" s="14" t="s">
        <v>17</v>
      </c>
      <c r="F173" s="21" t="s">
        <v>516</v>
      </c>
      <c r="G173" s="35" t="s">
        <v>517</v>
      </c>
      <c r="H173" s="36">
        <v>309244014</v>
      </c>
      <c r="I173" s="24" t="s">
        <v>20</v>
      </c>
      <c r="J173" s="30">
        <v>10</v>
      </c>
      <c r="K173" s="27">
        <v>9800</v>
      </c>
      <c r="L173" s="17">
        <f t="shared" si="8"/>
        <v>98</v>
      </c>
      <c r="M173" s="18" t="s">
        <v>51</v>
      </c>
    </row>
    <row r="174" spans="1:13" s="26" customFormat="1" ht="47.25" x14ac:dyDescent="0.25">
      <c r="A174" s="14">
        <v>81</v>
      </c>
      <c r="B174" s="14">
        <v>45102</v>
      </c>
      <c r="C174" s="15" t="s">
        <v>518</v>
      </c>
      <c r="D174" s="15" t="s">
        <v>481</v>
      </c>
      <c r="E174" s="14" t="s">
        <v>17</v>
      </c>
      <c r="F174" s="21" t="s">
        <v>519</v>
      </c>
      <c r="G174" s="35" t="s">
        <v>520</v>
      </c>
      <c r="H174" s="36">
        <v>302551753</v>
      </c>
      <c r="I174" s="24" t="s">
        <v>511</v>
      </c>
      <c r="J174" s="30">
        <v>40</v>
      </c>
      <c r="K174" s="27">
        <v>98784</v>
      </c>
      <c r="L174" s="17">
        <f t="shared" si="8"/>
        <v>3951.36</v>
      </c>
      <c r="M174" s="18" t="s">
        <v>51</v>
      </c>
    </row>
    <row r="175" spans="1:13" s="26" customFormat="1" ht="47.25" x14ac:dyDescent="0.25">
      <c r="A175" s="14">
        <v>83</v>
      </c>
      <c r="B175" s="14">
        <v>45103</v>
      </c>
      <c r="C175" s="15" t="s">
        <v>521</v>
      </c>
      <c r="D175" s="15" t="s">
        <v>481</v>
      </c>
      <c r="E175" s="14" t="s">
        <v>17</v>
      </c>
      <c r="F175" s="21" t="s">
        <v>522</v>
      </c>
      <c r="G175" s="35" t="s">
        <v>489</v>
      </c>
      <c r="H175" s="36">
        <v>303473446</v>
      </c>
      <c r="I175" s="24" t="s">
        <v>20</v>
      </c>
      <c r="J175" s="30">
        <v>1</v>
      </c>
      <c r="K175" s="27">
        <v>89900</v>
      </c>
      <c r="L175" s="17">
        <f t="shared" si="8"/>
        <v>89.9</v>
      </c>
      <c r="M175" s="18" t="s">
        <v>51</v>
      </c>
    </row>
    <row r="176" spans="1:13" s="26" customFormat="1" ht="31.5" x14ac:dyDescent="0.25">
      <c r="A176" s="14">
        <v>84</v>
      </c>
      <c r="B176" s="14">
        <v>45110</v>
      </c>
      <c r="C176" s="15" t="s">
        <v>58</v>
      </c>
      <c r="D176" s="15" t="s">
        <v>476</v>
      </c>
      <c r="E176" s="14" t="s">
        <v>17</v>
      </c>
      <c r="F176" s="21" t="s">
        <v>523</v>
      </c>
      <c r="G176" s="35" t="s">
        <v>524</v>
      </c>
      <c r="H176" s="36" t="s">
        <v>70</v>
      </c>
      <c r="I176" s="24" t="s">
        <v>18</v>
      </c>
      <c r="J176" s="30">
        <v>7</v>
      </c>
      <c r="K176" s="27">
        <v>48900</v>
      </c>
      <c r="L176" s="17">
        <f t="shared" si="8"/>
        <v>342.3</v>
      </c>
      <c r="M176" s="18" t="s">
        <v>51</v>
      </c>
    </row>
    <row r="177" spans="1:13" s="26" customFormat="1" ht="31.5" x14ac:dyDescent="0.25">
      <c r="A177" s="14">
        <v>85</v>
      </c>
      <c r="B177" s="14">
        <v>45142</v>
      </c>
      <c r="C177" s="15" t="s">
        <v>58</v>
      </c>
      <c r="D177" s="15" t="s">
        <v>476</v>
      </c>
      <c r="E177" s="14" t="s">
        <v>17</v>
      </c>
      <c r="F177" s="21" t="s">
        <v>525</v>
      </c>
      <c r="G177" s="35" t="s">
        <v>524</v>
      </c>
      <c r="H177" s="36" t="s">
        <v>70</v>
      </c>
      <c r="I177" s="24" t="s">
        <v>18</v>
      </c>
      <c r="J177" s="30">
        <v>14</v>
      </c>
      <c r="K177" s="27">
        <v>48400</v>
      </c>
      <c r="L177" s="17">
        <f t="shared" si="8"/>
        <v>677.6</v>
      </c>
      <c r="M177" s="18" t="s">
        <v>51</v>
      </c>
    </row>
    <row r="178" spans="1:13" s="26" customFormat="1" ht="31.5" x14ac:dyDescent="0.25">
      <c r="A178" s="14">
        <v>86</v>
      </c>
      <c r="B178" s="14">
        <v>45184</v>
      </c>
      <c r="C178" s="15" t="s">
        <v>58</v>
      </c>
      <c r="D178" s="15" t="s">
        <v>476</v>
      </c>
      <c r="E178" s="14" t="s">
        <v>17</v>
      </c>
      <c r="F178" s="21" t="s">
        <v>526</v>
      </c>
      <c r="G178" s="35" t="s">
        <v>524</v>
      </c>
      <c r="H178" s="36" t="s">
        <v>70</v>
      </c>
      <c r="I178" s="24" t="s">
        <v>18</v>
      </c>
      <c r="J178" s="30">
        <v>4</v>
      </c>
      <c r="K178" s="27">
        <v>47200</v>
      </c>
      <c r="L178" s="17">
        <f t="shared" si="8"/>
        <v>188.8</v>
      </c>
      <c r="M178" s="18" t="s">
        <v>51</v>
      </c>
    </row>
    <row r="179" spans="1:13" s="26" customFormat="1" ht="47.25" x14ac:dyDescent="0.25">
      <c r="A179" s="14">
        <v>87</v>
      </c>
      <c r="B179" s="14">
        <v>45113</v>
      </c>
      <c r="C179" s="15" t="s">
        <v>58</v>
      </c>
      <c r="D179" s="15" t="s">
        <v>481</v>
      </c>
      <c r="E179" s="14" t="s">
        <v>17</v>
      </c>
      <c r="F179" s="21" t="s">
        <v>527</v>
      </c>
      <c r="G179" s="35" t="s">
        <v>524</v>
      </c>
      <c r="H179" s="36" t="s">
        <v>70</v>
      </c>
      <c r="I179" s="24" t="s">
        <v>18</v>
      </c>
      <c r="J179" s="30">
        <v>15</v>
      </c>
      <c r="K179" s="27">
        <v>47950</v>
      </c>
      <c r="L179" s="17">
        <f t="shared" si="8"/>
        <v>719.25</v>
      </c>
      <c r="M179" s="18" t="s">
        <v>51</v>
      </c>
    </row>
    <row r="180" spans="1:13" s="26" customFormat="1" ht="47.25" x14ac:dyDescent="0.25">
      <c r="A180" s="14">
        <v>88</v>
      </c>
      <c r="B180" s="14">
        <v>45117</v>
      </c>
      <c r="C180" s="15" t="s">
        <v>528</v>
      </c>
      <c r="D180" s="15" t="s">
        <v>481</v>
      </c>
      <c r="E180" s="14" t="s">
        <v>17</v>
      </c>
      <c r="F180" s="21" t="s">
        <v>529</v>
      </c>
      <c r="G180" s="35" t="s">
        <v>530</v>
      </c>
      <c r="H180" s="36" t="s">
        <v>531</v>
      </c>
      <c r="I180" s="24" t="s">
        <v>20</v>
      </c>
      <c r="J180" s="30">
        <v>1</v>
      </c>
      <c r="K180" s="27">
        <v>730000</v>
      </c>
      <c r="L180" s="17">
        <f t="shared" si="8"/>
        <v>730</v>
      </c>
      <c r="M180" s="18" t="s">
        <v>51</v>
      </c>
    </row>
    <row r="181" spans="1:13" s="26" customFormat="1" ht="47.25" x14ac:dyDescent="0.25">
      <c r="A181" s="14">
        <v>89</v>
      </c>
      <c r="B181" s="14">
        <v>45124</v>
      </c>
      <c r="C181" s="15" t="s">
        <v>532</v>
      </c>
      <c r="D181" s="15" t="s">
        <v>481</v>
      </c>
      <c r="E181" s="14" t="s">
        <v>17</v>
      </c>
      <c r="F181" s="21" t="s">
        <v>533</v>
      </c>
      <c r="G181" s="35" t="s">
        <v>534</v>
      </c>
      <c r="H181" s="36" t="s">
        <v>535</v>
      </c>
      <c r="I181" s="24" t="s">
        <v>20</v>
      </c>
      <c r="J181" s="30">
        <v>100</v>
      </c>
      <c r="K181" s="27">
        <v>10000</v>
      </c>
      <c r="L181" s="17">
        <f t="shared" si="8"/>
        <v>1000</v>
      </c>
      <c r="M181" s="18" t="s">
        <v>51</v>
      </c>
    </row>
    <row r="182" spans="1:13" s="26" customFormat="1" ht="47.25" x14ac:dyDescent="0.25">
      <c r="A182" s="14">
        <v>90</v>
      </c>
      <c r="B182" s="14">
        <v>45124</v>
      </c>
      <c r="C182" s="15" t="s">
        <v>536</v>
      </c>
      <c r="D182" s="15" t="s">
        <v>481</v>
      </c>
      <c r="E182" s="14" t="s">
        <v>17</v>
      </c>
      <c r="F182" s="21" t="s">
        <v>537</v>
      </c>
      <c r="G182" s="35" t="s">
        <v>538</v>
      </c>
      <c r="H182" s="36" t="s">
        <v>539</v>
      </c>
      <c r="I182" s="24" t="s">
        <v>20</v>
      </c>
      <c r="J182" s="30">
        <v>10</v>
      </c>
      <c r="K182" s="27">
        <v>19800</v>
      </c>
      <c r="L182" s="17">
        <f t="shared" si="8"/>
        <v>198</v>
      </c>
      <c r="M182" s="18" t="s">
        <v>51</v>
      </c>
    </row>
    <row r="183" spans="1:13" s="26" customFormat="1" ht="47.25" x14ac:dyDescent="0.25">
      <c r="A183" s="14">
        <v>91</v>
      </c>
      <c r="B183" s="14">
        <v>45127</v>
      </c>
      <c r="C183" s="15" t="s">
        <v>528</v>
      </c>
      <c r="D183" s="15" t="s">
        <v>481</v>
      </c>
      <c r="E183" s="14" t="s">
        <v>17</v>
      </c>
      <c r="F183" s="21" t="s">
        <v>540</v>
      </c>
      <c r="G183" s="35" t="s">
        <v>530</v>
      </c>
      <c r="H183" s="36" t="s">
        <v>531</v>
      </c>
      <c r="I183" s="24" t="s">
        <v>20</v>
      </c>
      <c r="J183" s="30">
        <v>1</v>
      </c>
      <c r="K183" s="27">
        <v>730000</v>
      </c>
      <c r="L183" s="17">
        <f t="shared" si="8"/>
        <v>730</v>
      </c>
      <c r="M183" s="18" t="s">
        <v>51</v>
      </c>
    </row>
    <row r="184" spans="1:13" s="26" customFormat="1" ht="47.25" x14ac:dyDescent="0.25">
      <c r="A184" s="14">
        <v>92</v>
      </c>
      <c r="B184" s="14">
        <v>45131</v>
      </c>
      <c r="C184" s="15" t="s">
        <v>541</v>
      </c>
      <c r="D184" s="15" t="s">
        <v>481</v>
      </c>
      <c r="E184" s="14" t="s">
        <v>17</v>
      </c>
      <c r="F184" s="21" t="s">
        <v>542</v>
      </c>
      <c r="G184" s="35" t="s">
        <v>543</v>
      </c>
      <c r="H184" s="36" t="s">
        <v>130</v>
      </c>
      <c r="I184" s="24" t="s">
        <v>20</v>
      </c>
      <c r="J184" s="30">
        <v>1</v>
      </c>
      <c r="K184" s="27">
        <v>135000</v>
      </c>
      <c r="L184" s="17">
        <f t="shared" si="8"/>
        <v>135</v>
      </c>
      <c r="M184" s="18" t="s">
        <v>51</v>
      </c>
    </row>
    <row r="185" spans="1:13" s="26" customFormat="1" ht="47.25" x14ac:dyDescent="0.25">
      <c r="A185" s="14">
        <v>93</v>
      </c>
      <c r="B185" s="14">
        <v>45131</v>
      </c>
      <c r="C185" s="15" t="s">
        <v>532</v>
      </c>
      <c r="D185" s="15" t="s">
        <v>481</v>
      </c>
      <c r="E185" s="14" t="s">
        <v>17</v>
      </c>
      <c r="F185" s="21" t="s">
        <v>544</v>
      </c>
      <c r="G185" s="35" t="s">
        <v>545</v>
      </c>
      <c r="H185" s="36" t="s">
        <v>546</v>
      </c>
      <c r="I185" s="24" t="s">
        <v>20</v>
      </c>
      <c r="J185" s="30">
        <v>100</v>
      </c>
      <c r="K185" s="27">
        <v>10000</v>
      </c>
      <c r="L185" s="17">
        <f t="shared" si="8"/>
        <v>1000</v>
      </c>
      <c r="M185" s="18" t="s">
        <v>51</v>
      </c>
    </row>
    <row r="186" spans="1:13" s="26" customFormat="1" ht="47.25" x14ac:dyDescent="0.25">
      <c r="A186" s="14">
        <v>94</v>
      </c>
      <c r="B186" s="14">
        <v>45142</v>
      </c>
      <c r="C186" s="15" t="s">
        <v>58</v>
      </c>
      <c r="D186" s="15" t="s">
        <v>481</v>
      </c>
      <c r="E186" s="14" t="s">
        <v>17</v>
      </c>
      <c r="F186" s="21" t="s">
        <v>527</v>
      </c>
      <c r="G186" s="35" t="s">
        <v>524</v>
      </c>
      <c r="H186" s="36" t="s">
        <v>70</v>
      </c>
      <c r="I186" s="24" t="s">
        <v>18</v>
      </c>
      <c r="J186" s="30">
        <v>10</v>
      </c>
      <c r="K186" s="27">
        <v>48400</v>
      </c>
      <c r="L186" s="17">
        <f t="shared" si="8"/>
        <v>484</v>
      </c>
      <c r="M186" s="18" t="s">
        <v>51</v>
      </c>
    </row>
    <row r="187" spans="1:13" s="26" customFormat="1" ht="47.25" x14ac:dyDescent="0.25">
      <c r="A187" s="14">
        <v>95</v>
      </c>
      <c r="B187" s="14">
        <v>45147</v>
      </c>
      <c r="C187" s="15" t="s">
        <v>547</v>
      </c>
      <c r="D187" s="15" t="s">
        <v>481</v>
      </c>
      <c r="E187" s="14" t="s">
        <v>17</v>
      </c>
      <c r="F187" s="21" t="s">
        <v>548</v>
      </c>
      <c r="G187" s="35" t="s">
        <v>549</v>
      </c>
      <c r="H187" s="36" t="s">
        <v>550</v>
      </c>
      <c r="I187" s="24" t="s">
        <v>20</v>
      </c>
      <c r="J187" s="30">
        <v>8</v>
      </c>
      <c r="K187" s="27">
        <v>566666</v>
      </c>
      <c r="L187" s="17">
        <f t="shared" si="8"/>
        <v>4533.3280000000004</v>
      </c>
      <c r="M187" s="18" t="s">
        <v>51</v>
      </c>
    </row>
    <row r="188" spans="1:13" s="26" customFormat="1" ht="47.25" x14ac:dyDescent="0.25">
      <c r="A188" s="14">
        <v>96</v>
      </c>
      <c r="B188" s="14">
        <v>45161</v>
      </c>
      <c r="C188" s="15" t="s">
        <v>547</v>
      </c>
      <c r="D188" s="15" t="s">
        <v>481</v>
      </c>
      <c r="E188" s="14" t="s">
        <v>17</v>
      </c>
      <c r="F188" s="21" t="s">
        <v>551</v>
      </c>
      <c r="G188" s="35" t="s">
        <v>549</v>
      </c>
      <c r="H188" s="36" t="s">
        <v>550</v>
      </c>
      <c r="I188" s="24" t="s">
        <v>20</v>
      </c>
      <c r="J188" s="30">
        <v>4</v>
      </c>
      <c r="K188" s="27">
        <v>588888</v>
      </c>
      <c r="L188" s="17">
        <f t="shared" si="8"/>
        <v>2355.5520000000001</v>
      </c>
      <c r="M188" s="18" t="s">
        <v>51</v>
      </c>
    </row>
    <row r="189" spans="1:13" s="26" customFormat="1" ht="47.25" x14ac:dyDescent="0.25">
      <c r="A189" s="14">
        <v>97</v>
      </c>
      <c r="B189" s="14">
        <v>45168</v>
      </c>
      <c r="C189" s="15" t="s">
        <v>58</v>
      </c>
      <c r="D189" s="15" t="s">
        <v>481</v>
      </c>
      <c r="E189" s="14" t="s">
        <v>17</v>
      </c>
      <c r="F189" s="21" t="s">
        <v>552</v>
      </c>
      <c r="G189" s="35" t="s">
        <v>553</v>
      </c>
      <c r="H189" s="36" t="s">
        <v>554</v>
      </c>
      <c r="I189" s="24" t="s">
        <v>18</v>
      </c>
      <c r="J189" s="30">
        <v>30</v>
      </c>
      <c r="K189" s="27">
        <v>46700</v>
      </c>
      <c r="L189" s="17">
        <f t="shared" si="8"/>
        <v>1401</v>
      </c>
      <c r="M189" s="18" t="s">
        <v>51</v>
      </c>
    </row>
    <row r="190" spans="1:13" s="26" customFormat="1" ht="47.25" x14ac:dyDescent="0.25">
      <c r="A190" s="14">
        <v>98</v>
      </c>
      <c r="B190" s="14">
        <v>45175</v>
      </c>
      <c r="C190" s="15" t="s">
        <v>54</v>
      </c>
      <c r="D190" s="15" t="s">
        <v>481</v>
      </c>
      <c r="E190" s="14" t="s">
        <v>17</v>
      </c>
      <c r="F190" s="21" t="s">
        <v>555</v>
      </c>
      <c r="G190" s="35" t="s">
        <v>538</v>
      </c>
      <c r="H190" s="36" t="s">
        <v>72</v>
      </c>
      <c r="I190" s="24" t="s">
        <v>20</v>
      </c>
      <c r="J190" s="30">
        <v>10</v>
      </c>
      <c r="K190" s="27">
        <v>25000</v>
      </c>
      <c r="L190" s="17">
        <f t="shared" si="8"/>
        <v>250</v>
      </c>
      <c r="M190" s="18" t="s">
        <v>51</v>
      </c>
    </row>
    <row r="191" spans="1:13" s="42" customFormat="1" ht="15.75" x14ac:dyDescent="0.25">
      <c r="A191" s="38" t="s">
        <v>350</v>
      </c>
      <c r="B191" s="39" t="s">
        <v>350</v>
      </c>
      <c r="C191" s="40" t="s">
        <v>351</v>
      </c>
      <c r="D191" s="43" t="s">
        <v>350</v>
      </c>
      <c r="E191" s="41" t="s">
        <v>350</v>
      </c>
      <c r="F191" s="38" t="s">
        <v>350</v>
      </c>
      <c r="G191" s="40" t="s">
        <v>350</v>
      </c>
      <c r="H191" s="40" t="s">
        <v>350</v>
      </c>
      <c r="I191" s="40" t="s">
        <v>350</v>
      </c>
      <c r="J191" s="40" t="s">
        <v>350</v>
      </c>
      <c r="K191" s="40" t="s">
        <v>350</v>
      </c>
      <c r="L191" s="41">
        <f>SUM(L150:L190)</f>
        <v>43270.663</v>
      </c>
      <c r="M191" s="40"/>
    </row>
    <row r="192" spans="1:13" s="26" customFormat="1" ht="47.25" x14ac:dyDescent="0.25">
      <c r="A192" s="14">
        <v>1</v>
      </c>
      <c r="B192" s="14" t="s">
        <v>91</v>
      </c>
      <c r="C192" s="15" t="s">
        <v>33</v>
      </c>
      <c r="D192" s="15" t="s">
        <v>31</v>
      </c>
      <c r="E192" s="14" t="s">
        <v>139</v>
      </c>
      <c r="F192" s="21" t="s">
        <v>140</v>
      </c>
      <c r="G192" s="35" t="s">
        <v>141</v>
      </c>
      <c r="H192" s="36">
        <v>308137384</v>
      </c>
      <c r="I192" s="24" t="s">
        <v>34</v>
      </c>
      <c r="J192" s="30">
        <v>46</v>
      </c>
      <c r="K192" s="27">
        <v>53835</v>
      </c>
      <c r="L192" s="17">
        <f t="shared" ref="L192:L196" si="9">+(J192*K192)/1000</f>
        <v>2476.41</v>
      </c>
      <c r="M192" s="18" t="s">
        <v>50</v>
      </c>
    </row>
    <row r="193" spans="1:13" s="26" customFormat="1" ht="47.25" x14ac:dyDescent="0.25">
      <c r="A193" s="14">
        <v>2</v>
      </c>
      <c r="B193" s="14" t="s">
        <v>91</v>
      </c>
      <c r="C193" s="15" t="s">
        <v>33</v>
      </c>
      <c r="D193" s="15" t="s">
        <v>31</v>
      </c>
      <c r="E193" s="14" t="s">
        <v>139</v>
      </c>
      <c r="F193" s="21" t="s">
        <v>142</v>
      </c>
      <c r="G193" s="35" t="s">
        <v>143</v>
      </c>
      <c r="H193" s="36">
        <v>302007755</v>
      </c>
      <c r="I193" s="24" t="s">
        <v>34</v>
      </c>
      <c r="J193" s="30">
        <v>9</v>
      </c>
      <c r="K193" s="27">
        <v>48478</v>
      </c>
      <c r="L193" s="17">
        <f t="shared" si="9"/>
        <v>436.30200000000002</v>
      </c>
      <c r="M193" s="18" t="s">
        <v>50</v>
      </c>
    </row>
    <row r="194" spans="1:13" s="26" customFormat="1" ht="47.25" x14ac:dyDescent="0.25">
      <c r="A194" s="14">
        <v>3</v>
      </c>
      <c r="B194" s="14" t="s">
        <v>220</v>
      </c>
      <c r="C194" s="15" t="s">
        <v>33</v>
      </c>
      <c r="D194" s="15" t="s">
        <v>31</v>
      </c>
      <c r="E194" s="14" t="s">
        <v>139</v>
      </c>
      <c r="F194" s="21" t="s">
        <v>556</v>
      </c>
      <c r="G194" s="35" t="s">
        <v>143</v>
      </c>
      <c r="H194" s="36">
        <v>302007755</v>
      </c>
      <c r="I194" s="24" t="s">
        <v>34</v>
      </c>
      <c r="J194" s="30">
        <v>300</v>
      </c>
      <c r="K194" s="27">
        <v>1594</v>
      </c>
      <c r="L194" s="17">
        <f t="shared" si="9"/>
        <v>478.2</v>
      </c>
      <c r="M194" s="18" t="s">
        <v>50</v>
      </c>
    </row>
    <row r="195" spans="1:13" s="26" customFormat="1" ht="47.25" x14ac:dyDescent="0.25">
      <c r="A195" s="14">
        <v>4</v>
      </c>
      <c r="B195" s="14" t="s">
        <v>313</v>
      </c>
      <c r="C195" s="15" t="s">
        <v>33</v>
      </c>
      <c r="D195" s="15" t="s">
        <v>31</v>
      </c>
      <c r="E195" s="14" t="s">
        <v>139</v>
      </c>
      <c r="F195" s="21" t="s">
        <v>557</v>
      </c>
      <c r="G195" s="35" t="s">
        <v>143</v>
      </c>
      <c r="H195" s="36">
        <v>302007755</v>
      </c>
      <c r="I195" s="24" t="s">
        <v>34</v>
      </c>
      <c r="J195" s="30">
        <v>21</v>
      </c>
      <c r="K195" s="27">
        <v>46990</v>
      </c>
      <c r="L195" s="17">
        <f t="shared" si="9"/>
        <v>986.79</v>
      </c>
      <c r="M195" s="18" t="s">
        <v>50</v>
      </c>
    </row>
    <row r="196" spans="1:13" s="26" customFormat="1" ht="47.25" x14ac:dyDescent="0.25">
      <c r="A196" s="14">
        <v>5</v>
      </c>
      <c r="B196" s="14" t="s">
        <v>313</v>
      </c>
      <c r="C196" s="15" t="s">
        <v>558</v>
      </c>
      <c r="D196" s="15" t="s">
        <v>208</v>
      </c>
      <c r="E196" s="14" t="s">
        <v>17</v>
      </c>
      <c r="F196" s="21" t="s">
        <v>559</v>
      </c>
      <c r="G196" s="35" t="s">
        <v>560</v>
      </c>
      <c r="H196" s="36" t="s">
        <v>561</v>
      </c>
      <c r="I196" s="24" t="s">
        <v>35</v>
      </c>
      <c r="J196" s="30">
        <v>10</v>
      </c>
      <c r="K196" s="27">
        <v>609856</v>
      </c>
      <c r="L196" s="17">
        <f t="shared" si="9"/>
        <v>6098.56</v>
      </c>
      <c r="M196" s="18" t="s">
        <v>50</v>
      </c>
    </row>
    <row r="197" spans="1:13" s="42" customFormat="1" ht="15.75" x14ac:dyDescent="0.25">
      <c r="A197" s="38" t="s">
        <v>350</v>
      </c>
      <c r="B197" s="39" t="s">
        <v>350</v>
      </c>
      <c r="C197" s="40" t="s">
        <v>351</v>
      </c>
      <c r="D197" s="43" t="s">
        <v>350</v>
      </c>
      <c r="E197" s="41" t="s">
        <v>350</v>
      </c>
      <c r="F197" s="38" t="s">
        <v>350</v>
      </c>
      <c r="G197" s="40" t="s">
        <v>350</v>
      </c>
      <c r="H197" s="40" t="s">
        <v>350</v>
      </c>
      <c r="I197" s="40" t="s">
        <v>350</v>
      </c>
      <c r="J197" s="40" t="s">
        <v>350</v>
      </c>
      <c r="K197" s="40" t="s">
        <v>350</v>
      </c>
      <c r="L197" s="41">
        <f>SUM(L192:L196)</f>
        <v>10476.261999999999</v>
      </c>
      <c r="M197" s="40"/>
    </row>
    <row r="198" spans="1:13" s="26" customFormat="1" ht="15.75" x14ac:dyDescent="0.25">
      <c r="A198" s="14">
        <v>1</v>
      </c>
      <c r="B198" s="14" t="s">
        <v>276</v>
      </c>
      <c r="C198" s="15" t="s">
        <v>145</v>
      </c>
      <c r="D198" s="15" t="s">
        <v>144</v>
      </c>
      <c r="E198" s="14" t="s">
        <v>17</v>
      </c>
      <c r="F198" s="21" t="s">
        <v>146</v>
      </c>
      <c r="G198" s="35" t="s">
        <v>47</v>
      </c>
      <c r="H198" s="36">
        <v>305997156</v>
      </c>
      <c r="I198" s="24" t="s">
        <v>147</v>
      </c>
      <c r="J198" s="30">
        <v>18</v>
      </c>
      <c r="K198" s="27">
        <v>49000</v>
      </c>
      <c r="L198" s="17">
        <f t="shared" ref="L198:L232" si="10">+J198*K198/1000</f>
        <v>882</v>
      </c>
      <c r="M198" s="18" t="s">
        <v>162</v>
      </c>
    </row>
    <row r="199" spans="1:13" s="26" customFormat="1" ht="31.5" x14ac:dyDescent="0.25">
      <c r="A199" s="14">
        <f>+A198+1</f>
        <v>2</v>
      </c>
      <c r="B199" s="14" t="s">
        <v>276</v>
      </c>
      <c r="C199" s="15" t="s">
        <v>57</v>
      </c>
      <c r="D199" s="15" t="s">
        <v>59</v>
      </c>
      <c r="E199" s="14" t="s">
        <v>21</v>
      </c>
      <c r="F199" s="21" t="s">
        <v>148</v>
      </c>
      <c r="G199" s="35" t="s">
        <v>48</v>
      </c>
      <c r="H199" s="36">
        <v>200833833</v>
      </c>
      <c r="I199" s="24" t="s">
        <v>27</v>
      </c>
      <c r="J199" s="30">
        <v>500</v>
      </c>
      <c r="K199" s="27">
        <v>5000</v>
      </c>
      <c r="L199" s="17">
        <f t="shared" si="10"/>
        <v>2500</v>
      </c>
      <c r="M199" s="18" t="s">
        <v>162</v>
      </c>
    </row>
    <row r="200" spans="1:13" s="26" customFormat="1" ht="31.5" x14ac:dyDescent="0.25">
      <c r="A200" s="14">
        <f t="shared" ref="A200" si="11">+A199+1</f>
        <v>3</v>
      </c>
      <c r="B200" s="14" t="s">
        <v>276</v>
      </c>
      <c r="C200" s="15" t="s">
        <v>149</v>
      </c>
      <c r="D200" s="15" t="s">
        <v>59</v>
      </c>
      <c r="E200" s="14" t="s">
        <v>17</v>
      </c>
      <c r="F200" s="21" t="s">
        <v>150</v>
      </c>
      <c r="G200" s="35" t="s">
        <v>151</v>
      </c>
      <c r="H200" s="36">
        <v>306064525</v>
      </c>
      <c r="I200" s="24" t="s">
        <v>27</v>
      </c>
      <c r="J200" s="30">
        <v>1</v>
      </c>
      <c r="K200" s="27">
        <v>699000</v>
      </c>
      <c r="L200" s="17">
        <f t="shared" si="10"/>
        <v>699</v>
      </c>
      <c r="M200" s="18" t="s">
        <v>162</v>
      </c>
    </row>
    <row r="201" spans="1:13" s="26" customFormat="1" ht="31.5" x14ac:dyDescent="0.25">
      <c r="A201" s="14">
        <f>+A200+1</f>
        <v>4</v>
      </c>
      <c r="B201" s="14" t="s">
        <v>276</v>
      </c>
      <c r="C201" s="15" t="s">
        <v>152</v>
      </c>
      <c r="D201" s="15" t="s">
        <v>59</v>
      </c>
      <c r="E201" s="14" t="s">
        <v>17</v>
      </c>
      <c r="F201" s="21" t="s">
        <v>153</v>
      </c>
      <c r="G201" s="35" t="s">
        <v>151</v>
      </c>
      <c r="H201" s="36">
        <v>306064525</v>
      </c>
      <c r="I201" s="24" t="s">
        <v>27</v>
      </c>
      <c r="J201" s="30">
        <v>4</v>
      </c>
      <c r="K201" s="27">
        <v>777000</v>
      </c>
      <c r="L201" s="17">
        <f t="shared" si="10"/>
        <v>3108</v>
      </c>
      <c r="M201" s="18" t="s">
        <v>162</v>
      </c>
    </row>
    <row r="202" spans="1:13" s="26" customFormat="1" ht="31.5" x14ac:dyDescent="0.25">
      <c r="A202" s="14">
        <f t="shared" ref="A202:A232" si="12">+A201+1</f>
        <v>5</v>
      </c>
      <c r="B202" s="14" t="s">
        <v>276</v>
      </c>
      <c r="C202" s="15" t="s">
        <v>154</v>
      </c>
      <c r="D202" s="15" t="s">
        <v>59</v>
      </c>
      <c r="E202" s="14" t="s">
        <v>17</v>
      </c>
      <c r="F202" s="21" t="s">
        <v>155</v>
      </c>
      <c r="G202" s="35" t="s">
        <v>151</v>
      </c>
      <c r="H202" s="36">
        <v>306064525</v>
      </c>
      <c r="I202" s="24" t="s">
        <v>27</v>
      </c>
      <c r="J202" s="30">
        <v>1</v>
      </c>
      <c r="K202" s="27">
        <v>699000</v>
      </c>
      <c r="L202" s="17">
        <f t="shared" si="10"/>
        <v>699</v>
      </c>
      <c r="M202" s="18" t="s">
        <v>162</v>
      </c>
    </row>
    <row r="203" spans="1:13" s="26" customFormat="1" ht="31.5" x14ac:dyDescent="0.25">
      <c r="A203" s="14">
        <f t="shared" si="12"/>
        <v>6</v>
      </c>
      <c r="B203" s="14" t="s">
        <v>276</v>
      </c>
      <c r="C203" s="15" t="s">
        <v>156</v>
      </c>
      <c r="D203" s="15" t="s">
        <v>59</v>
      </c>
      <c r="E203" s="14" t="s">
        <v>17</v>
      </c>
      <c r="F203" s="21" t="s">
        <v>157</v>
      </c>
      <c r="G203" s="35" t="s">
        <v>158</v>
      </c>
      <c r="H203" s="36" t="s">
        <v>159</v>
      </c>
      <c r="I203" s="24" t="s">
        <v>160</v>
      </c>
      <c r="J203" s="30">
        <v>60</v>
      </c>
      <c r="K203" s="27">
        <v>12500</v>
      </c>
      <c r="L203" s="17">
        <f t="shared" si="10"/>
        <v>750</v>
      </c>
      <c r="M203" s="18" t="s">
        <v>162</v>
      </c>
    </row>
    <row r="204" spans="1:13" s="26" customFormat="1" ht="31.5" x14ac:dyDescent="0.25">
      <c r="A204" s="14">
        <f t="shared" si="12"/>
        <v>7</v>
      </c>
      <c r="B204" s="14" t="s">
        <v>276</v>
      </c>
      <c r="C204" s="15" t="s">
        <v>149</v>
      </c>
      <c r="D204" s="15" t="s">
        <v>59</v>
      </c>
      <c r="E204" s="14" t="s">
        <v>17</v>
      </c>
      <c r="F204" s="21" t="s">
        <v>161</v>
      </c>
      <c r="G204" s="35" t="s">
        <v>151</v>
      </c>
      <c r="H204" s="36">
        <v>306064525</v>
      </c>
      <c r="I204" s="24" t="s">
        <v>27</v>
      </c>
      <c r="J204" s="30">
        <v>1</v>
      </c>
      <c r="K204" s="27">
        <v>780000</v>
      </c>
      <c r="L204" s="17">
        <f t="shared" si="10"/>
        <v>780</v>
      </c>
      <c r="M204" s="18" t="s">
        <v>162</v>
      </c>
    </row>
    <row r="205" spans="1:13" s="26" customFormat="1" ht="15.75" x14ac:dyDescent="0.25">
      <c r="A205" s="14">
        <f t="shared" si="12"/>
        <v>8</v>
      </c>
      <c r="B205" s="14" t="s">
        <v>278</v>
      </c>
      <c r="C205" s="15" t="s">
        <v>562</v>
      </c>
      <c r="D205" s="15" t="s">
        <v>144</v>
      </c>
      <c r="E205" s="14" t="s">
        <v>17</v>
      </c>
      <c r="F205" s="21" t="s">
        <v>563</v>
      </c>
      <c r="G205" s="35" t="s">
        <v>564</v>
      </c>
      <c r="H205" s="36">
        <v>308532606</v>
      </c>
      <c r="I205" s="24" t="s">
        <v>27</v>
      </c>
      <c r="J205" s="30">
        <v>10</v>
      </c>
      <c r="K205" s="27">
        <v>55000</v>
      </c>
      <c r="L205" s="17">
        <f t="shared" si="10"/>
        <v>550</v>
      </c>
      <c r="M205" s="18" t="s">
        <v>162</v>
      </c>
    </row>
    <row r="206" spans="1:13" s="26" customFormat="1" ht="15.75" x14ac:dyDescent="0.25">
      <c r="A206" s="14">
        <f t="shared" si="12"/>
        <v>9</v>
      </c>
      <c r="B206" s="14" t="s">
        <v>278</v>
      </c>
      <c r="C206" s="15" t="s">
        <v>565</v>
      </c>
      <c r="D206" s="15" t="s">
        <v>59</v>
      </c>
      <c r="E206" s="14" t="s">
        <v>17</v>
      </c>
      <c r="F206" s="21" t="s">
        <v>566</v>
      </c>
      <c r="G206" s="35" t="s">
        <v>567</v>
      </c>
      <c r="H206" s="36">
        <v>305997156</v>
      </c>
      <c r="I206" s="24" t="s">
        <v>27</v>
      </c>
      <c r="J206" s="30">
        <v>1</v>
      </c>
      <c r="K206" s="27">
        <v>900000</v>
      </c>
      <c r="L206" s="17">
        <f t="shared" si="10"/>
        <v>900</v>
      </c>
      <c r="M206" s="18" t="s">
        <v>162</v>
      </c>
    </row>
    <row r="207" spans="1:13" s="26" customFormat="1" ht="15.75" x14ac:dyDescent="0.25">
      <c r="A207" s="14">
        <f t="shared" si="12"/>
        <v>10</v>
      </c>
      <c r="B207" s="14" t="s">
        <v>278</v>
      </c>
      <c r="C207" s="15" t="s">
        <v>568</v>
      </c>
      <c r="D207" s="15" t="s">
        <v>59</v>
      </c>
      <c r="E207" s="14" t="s">
        <v>17</v>
      </c>
      <c r="F207" s="21" t="s">
        <v>569</v>
      </c>
      <c r="G207" s="35" t="s">
        <v>570</v>
      </c>
      <c r="H207" s="36">
        <v>308829890</v>
      </c>
      <c r="I207" s="24" t="s">
        <v>27</v>
      </c>
      <c r="J207" s="30">
        <v>10</v>
      </c>
      <c r="K207" s="27">
        <v>450000</v>
      </c>
      <c r="L207" s="17">
        <f t="shared" si="10"/>
        <v>4500</v>
      </c>
      <c r="M207" s="18" t="s">
        <v>162</v>
      </c>
    </row>
    <row r="208" spans="1:13" s="26" customFormat="1" ht="15.75" x14ac:dyDescent="0.25">
      <c r="A208" s="14">
        <f t="shared" si="12"/>
        <v>11</v>
      </c>
      <c r="B208" s="14" t="s">
        <v>278</v>
      </c>
      <c r="C208" s="15" t="s">
        <v>571</v>
      </c>
      <c r="D208" s="15" t="s">
        <v>59</v>
      </c>
      <c r="E208" s="14" t="s">
        <v>17</v>
      </c>
      <c r="F208" s="21" t="s">
        <v>572</v>
      </c>
      <c r="G208" s="35" t="s">
        <v>570</v>
      </c>
      <c r="H208" s="36">
        <v>308829890</v>
      </c>
      <c r="I208" s="24" t="s">
        <v>27</v>
      </c>
      <c r="J208" s="30">
        <v>12</v>
      </c>
      <c r="K208" s="27">
        <v>260000</v>
      </c>
      <c r="L208" s="17">
        <f t="shared" si="10"/>
        <v>3120</v>
      </c>
      <c r="M208" s="18" t="s">
        <v>162</v>
      </c>
    </row>
    <row r="209" spans="1:13" s="26" customFormat="1" ht="15.75" x14ac:dyDescent="0.25">
      <c r="A209" s="14">
        <f t="shared" si="12"/>
        <v>12</v>
      </c>
      <c r="B209" s="14" t="s">
        <v>278</v>
      </c>
      <c r="C209" s="15" t="s">
        <v>562</v>
      </c>
      <c r="D209" s="15" t="s">
        <v>59</v>
      </c>
      <c r="E209" s="14" t="s">
        <v>17</v>
      </c>
      <c r="F209" s="21" t="s">
        <v>573</v>
      </c>
      <c r="G209" s="35" t="s">
        <v>564</v>
      </c>
      <c r="H209" s="36">
        <v>308532606</v>
      </c>
      <c r="I209" s="24" t="s">
        <v>27</v>
      </c>
      <c r="J209" s="30">
        <v>100</v>
      </c>
      <c r="K209" s="27">
        <v>55000</v>
      </c>
      <c r="L209" s="17">
        <f t="shared" si="10"/>
        <v>5500</v>
      </c>
      <c r="M209" s="18" t="s">
        <v>162</v>
      </c>
    </row>
    <row r="210" spans="1:13" s="26" customFormat="1" ht="31.5" x14ac:dyDescent="0.25">
      <c r="A210" s="14">
        <f t="shared" si="12"/>
        <v>13</v>
      </c>
      <c r="B210" s="14" t="s">
        <v>278</v>
      </c>
      <c r="C210" s="15" t="s">
        <v>574</v>
      </c>
      <c r="D210" s="15" t="s">
        <v>59</v>
      </c>
      <c r="E210" s="14" t="s">
        <v>17</v>
      </c>
      <c r="F210" s="21" t="s">
        <v>575</v>
      </c>
      <c r="G210" s="35" t="s">
        <v>576</v>
      </c>
      <c r="H210" s="36" t="s">
        <v>577</v>
      </c>
      <c r="I210" s="24" t="s">
        <v>27</v>
      </c>
      <c r="J210" s="30">
        <v>30</v>
      </c>
      <c r="K210" s="27">
        <v>37878</v>
      </c>
      <c r="L210" s="17">
        <f t="shared" si="10"/>
        <v>1136.3399999999999</v>
      </c>
      <c r="M210" s="18" t="s">
        <v>162</v>
      </c>
    </row>
    <row r="211" spans="1:13" s="26" customFormat="1" ht="15.75" x14ac:dyDescent="0.25">
      <c r="A211" s="14">
        <f t="shared" si="12"/>
        <v>14</v>
      </c>
      <c r="B211" s="14" t="s">
        <v>278</v>
      </c>
      <c r="C211" s="15" t="s">
        <v>578</v>
      </c>
      <c r="D211" s="15" t="s">
        <v>59</v>
      </c>
      <c r="E211" s="14" t="s">
        <v>17</v>
      </c>
      <c r="F211" s="21" t="s">
        <v>579</v>
      </c>
      <c r="G211" s="35" t="s">
        <v>580</v>
      </c>
      <c r="H211" s="36">
        <v>309674888</v>
      </c>
      <c r="I211" s="24" t="s">
        <v>27</v>
      </c>
      <c r="J211" s="30">
        <v>6</v>
      </c>
      <c r="K211" s="27">
        <v>18000</v>
      </c>
      <c r="L211" s="17">
        <f t="shared" si="10"/>
        <v>108</v>
      </c>
      <c r="M211" s="18" t="s">
        <v>162</v>
      </c>
    </row>
    <row r="212" spans="1:13" s="26" customFormat="1" ht="15.75" x14ac:dyDescent="0.25">
      <c r="A212" s="14">
        <f t="shared" si="12"/>
        <v>15</v>
      </c>
      <c r="B212" s="14" t="s">
        <v>278</v>
      </c>
      <c r="C212" s="15" t="s">
        <v>574</v>
      </c>
      <c r="D212" s="15" t="s">
        <v>59</v>
      </c>
      <c r="E212" s="14" t="s">
        <v>17</v>
      </c>
      <c r="F212" s="21" t="s">
        <v>581</v>
      </c>
      <c r="G212" s="35" t="s">
        <v>582</v>
      </c>
      <c r="H212" s="36">
        <v>305386164</v>
      </c>
      <c r="I212" s="24" t="s">
        <v>27</v>
      </c>
      <c r="J212" s="30">
        <v>30</v>
      </c>
      <c r="K212" s="27">
        <v>30000</v>
      </c>
      <c r="L212" s="17">
        <f t="shared" si="10"/>
        <v>900</v>
      </c>
      <c r="M212" s="18" t="s">
        <v>162</v>
      </c>
    </row>
    <row r="213" spans="1:13" s="26" customFormat="1" ht="15.75" x14ac:dyDescent="0.25">
      <c r="A213" s="14">
        <f t="shared" si="12"/>
        <v>16</v>
      </c>
      <c r="B213" s="14" t="s">
        <v>278</v>
      </c>
      <c r="C213" s="15" t="s">
        <v>583</v>
      </c>
      <c r="D213" s="15" t="s">
        <v>59</v>
      </c>
      <c r="E213" s="14" t="s">
        <v>17</v>
      </c>
      <c r="F213" s="21" t="s">
        <v>584</v>
      </c>
      <c r="G213" s="35" t="s">
        <v>585</v>
      </c>
      <c r="H213" s="36">
        <v>306522714</v>
      </c>
      <c r="I213" s="24" t="s">
        <v>27</v>
      </c>
      <c r="J213" s="30">
        <v>6</v>
      </c>
      <c r="K213" s="27">
        <v>18000</v>
      </c>
      <c r="L213" s="17">
        <f t="shared" si="10"/>
        <v>108</v>
      </c>
      <c r="M213" s="18" t="s">
        <v>162</v>
      </c>
    </row>
    <row r="214" spans="1:13" s="26" customFormat="1" ht="15.75" x14ac:dyDescent="0.25">
      <c r="A214" s="14">
        <f t="shared" si="12"/>
        <v>17</v>
      </c>
      <c r="B214" s="14" t="s">
        <v>278</v>
      </c>
      <c r="C214" s="15" t="s">
        <v>574</v>
      </c>
      <c r="D214" s="15" t="s">
        <v>59</v>
      </c>
      <c r="E214" s="14" t="s">
        <v>17</v>
      </c>
      <c r="F214" s="21" t="s">
        <v>586</v>
      </c>
      <c r="G214" s="35" t="s">
        <v>582</v>
      </c>
      <c r="H214" s="36">
        <v>305386164</v>
      </c>
      <c r="I214" s="24" t="s">
        <v>27</v>
      </c>
      <c r="J214" s="30">
        <v>40</v>
      </c>
      <c r="K214" s="27">
        <v>30000</v>
      </c>
      <c r="L214" s="17">
        <f t="shared" si="10"/>
        <v>1200</v>
      </c>
      <c r="M214" s="18" t="s">
        <v>162</v>
      </c>
    </row>
    <row r="215" spans="1:13" s="26" customFormat="1" ht="15.75" x14ac:dyDescent="0.25">
      <c r="A215" s="14">
        <f t="shared" si="12"/>
        <v>18</v>
      </c>
      <c r="B215" s="14" t="s">
        <v>278</v>
      </c>
      <c r="C215" s="15" t="s">
        <v>587</v>
      </c>
      <c r="D215" s="15" t="s">
        <v>59</v>
      </c>
      <c r="E215" s="14" t="s">
        <v>17</v>
      </c>
      <c r="F215" s="21" t="s">
        <v>588</v>
      </c>
      <c r="G215" s="35" t="s">
        <v>585</v>
      </c>
      <c r="H215" s="36">
        <v>306522714</v>
      </c>
      <c r="I215" s="24" t="s">
        <v>27</v>
      </c>
      <c r="J215" s="30">
        <v>10</v>
      </c>
      <c r="K215" s="27">
        <v>8700</v>
      </c>
      <c r="L215" s="17">
        <f t="shared" si="10"/>
        <v>87</v>
      </c>
      <c r="M215" s="18" t="s">
        <v>162</v>
      </c>
    </row>
    <row r="216" spans="1:13" s="26" customFormat="1" ht="31.5" x14ac:dyDescent="0.25">
      <c r="A216" s="14">
        <f t="shared" si="12"/>
        <v>19</v>
      </c>
      <c r="B216" s="14" t="s">
        <v>278</v>
      </c>
      <c r="C216" s="15" t="s">
        <v>589</v>
      </c>
      <c r="D216" s="15" t="s">
        <v>59</v>
      </c>
      <c r="E216" s="14" t="s">
        <v>17</v>
      </c>
      <c r="F216" s="21" t="s">
        <v>590</v>
      </c>
      <c r="G216" s="35" t="s">
        <v>580</v>
      </c>
      <c r="H216" s="36">
        <v>309674888</v>
      </c>
      <c r="I216" s="24" t="s">
        <v>27</v>
      </c>
      <c r="J216" s="30">
        <v>10</v>
      </c>
      <c r="K216" s="27">
        <v>11000</v>
      </c>
      <c r="L216" s="17">
        <f t="shared" si="10"/>
        <v>110</v>
      </c>
      <c r="M216" s="18" t="s">
        <v>162</v>
      </c>
    </row>
    <row r="217" spans="1:13" s="26" customFormat="1" ht="31.5" x14ac:dyDescent="0.25">
      <c r="A217" s="14">
        <f t="shared" si="12"/>
        <v>20</v>
      </c>
      <c r="B217" s="14" t="s">
        <v>278</v>
      </c>
      <c r="C217" s="15" t="s">
        <v>152</v>
      </c>
      <c r="D217" s="15" t="s">
        <v>59</v>
      </c>
      <c r="E217" s="14" t="s">
        <v>17</v>
      </c>
      <c r="F217" s="21" t="s">
        <v>591</v>
      </c>
      <c r="G217" s="35" t="s">
        <v>592</v>
      </c>
      <c r="H217" s="36">
        <v>306064525</v>
      </c>
      <c r="I217" s="24" t="s">
        <v>27</v>
      </c>
      <c r="J217" s="30">
        <v>12</v>
      </c>
      <c r="K217" s="27">
        <v>744000</v>
      </c>
      <c r="L217" s="17">
        <f t="shared" si="10"/>
        <v>8928</v>
      </c>
      <c r="M217" s="18" t="s">
        <v>162</v>
      </c>
    </row>
    <row r="218" spans="1:13" s="26" customFormat="1" ht="15.75" x14ac:dyDescent="0.25">
      <c r="A218" s="14">
        <f t="shared" si="12"/>
        <v>21</v>
      </c>
      <c r="B218" s="14" t="s">
        <v>278</v>
      </c>
      <c r="C218" s="15" t="s">
        <v>593</v>
      </c>
      <c r="D218" s="15" t="s">
        <v>59</v>
      </c>
      <c r="E218" s="14" t="s">
        <v>17</v>
      </c>
      <c r="F218" s="21" t="s">
        <v>594</v>
      </c>
      <c r="G218" s="35" t="s">
        <v>592</v>
      </c>
      <c r="H218" s="36">
        <v>306064525</v>
      </c>
      <c r="I218" s="24" t="s">
        <v>27</v>
      </c>
      <c r="J218" s="30">
        <v>4</v>
      </c>
      <c r="K218" s="27">
        <v>39900</v>
      </c>
      <c r="L218" s="17">
        <f t="shared" si="10"/>
        <v>159.6</v>
      </c>
      <c r="M218" s="18" t="s">
        <v>162</v>
      </c>
    </row>
    <row r="219" spans="1:13" s="26" customFormat="1" ht="15.75" x14ac:dyDescent="0.25">
      <c r="A219" s="14">
        <f t="shared" si="12"/>
        <v>22</v>
      </c>
      <c r="B219" s="14" t="s">
        <v>278</v>
      </c>
      <c r="C219" s="15" t="s">
        <v>38</v>
      </c>
      <c r="D219" s="15" t="s">
        <v>59</v>
      </c>
      <c r="E219" s="14" t="s">
        <v>17</v>
      </c>
      <c r="F219" s="21" t="s">
        <v>595</v>
      </c>
      <c r="G219" s="35" t="s">
        <v>596</v>
      </c>
      <c r="H219" s="36" t="s">
        <v>597</v>
      </c>
      <c r="I219" s="24" t="s">
        <v>160</v>
      </c>
      <c r="J219" s="30">
        <v>20</v>
      </c>
      <c r="K219" s="27">
        <v>5400</v>
      </c>
      <c r="L219" s="17">
        <f t="shared" si="10"/>
        <v>108</v>
      </c>
      <c r="M219" s="18" t="s">
        <v>162</v>
      </c>
    </row>
    <row r="220" spans="1:13" s="26" customFormat="1" ht="15.75" x14ac:dyDescent="0.25">
      <c r="A220" s="14">
        <f t="shared" si="12"/>
        <v>23</v>
      </c>
      <c r="B220" s="14" t="s">
        <v>278</v>
      </c>
      <c r="C220" s="15" t="s">
        <v>598</v>
      </c>
      <c r="D220" s="15" t="s">
        <v>59</v>
      </c>
      <c r="E220" s="14" t="s">
        <v>17</v>
      </c>
      <c r="F220" s="21" t="s">
        <v>599</v>
      </c>
      <c r="G220" s="35" t="s">
        <v>592</v>
      </c>
      <c r="H220" s="36">
        <v>306064525</v>
      </c>
      <c r="I220" s="24" t="s">
        <v>27</v>
      </c>
      <c r="J220" s="30">
        <v>1</v>
      </c>
      <c r="K220" s="27">
        <v>498999</v>
      </c>
      <c r="L220" s="17">
        <f t="shared" si="10"/>
        <v>498.99900000000002</v>
      </c>
      <c r="M220" s="18" t="s">
        <v>162</v>
      </c>
    </row>
    <row r="221" spans="1:13" s="26" customFormat="1" ht="31.5" x14ac:dyDescent="0.25">
      <c r="A221" s="14">
        <f t="shared" si="12"/>
        <v>24</v>
      </c>
      <c r="B221" s="14" t="s">
        <v>278</v>
      </c>
      <c r="C221" s="15" t="s">
        <v>600</v>
      </c>
      <c r="D221" s="15" t="s">
        <v>59</v>
      </c>
      <c r="E221" s="14" t="s">
        <v>17</v>
      </c>
      <c r="F221" s="21" t="s">
        <v>601</v>
      </c>
      <c r="G221" s="35" t="s">
        <v>592</v>
      </c>
      <c r="H221" s="36">
        <v>306064525</v>
      </c>
      <c r="I221" s="24" t="s">
        <v>27</v>
      </c>
      <c r="J221" s="30">
        <v>4</v>
      </c>
      <c r="K221" s="27">
        <v>999900</v>
      </c>
      <c r="L221" s="17">
        <f t="shared" si="10"/>
        <v>3999.6</v>
      </c>
      <c r="M221" s="18" t="s">
        <v>162</v>
      </c>
    </row>
    <row r="222" spans="1:13" s="26" customFormat="1" ht="15.75" x14ac:dyDescent="0.25">
      <c r="A222" s="14">
        <f t="shared" si="12"/>
        <v>25</v>
      </c>
      <c r="B222" s="14" t="s">
        <v>417</v>
      </c>
      <c r="C222" s="15" t="s">
        <v>562</v>
      </c>
      <c r="D222" s="15" t="s">
        <v>144</v>
      </c>
      <c r="E222" s="14" t="s">
        <v>17</v>
      </c>
      <c r="F222" s="21" t="s">
        <v>602</v>
      </c>
      <c r="G222" s="35" t="s">
        <v>603</v>
      </c>
      <c r="H222" s="36">
        <v>308532606</v>
      </c>
      <c r="I222" s="24" t="s">
        <v>147</v>
      </c>
      <c r="J222" s="30">
        <v>19</v>
      </c>
      <c r="K222" s="27">
        <v>49000</v>
      </c>
      <c r="L222" s="17">
        <f t="shared" si="10"/>
        <v>931</v>
      </c>
      <c r="M222" s="18" t="s">
        <v>162</v>
      </c>
    </row>
    <row r="223" spans="1:13" s="26" customFormat="1" ht="15.75" x14ac:dyDescent="0.25">
      <c r="A223" s="14">
        <f t="shared" si="12"/>
        <v>26</v>
      </c>
      <c r="B223" s="14" t="s">
        <v>417</v>
      </c>
      <c r="C223" s="15" t="s">
        <v>562</v>
      </c>
      <c r="D223" s="15" t="s">
        <v>59</v>
      </c>
      <c r="E223" s="14" t="s">
        <v>17</v>
      </c>
      <c r="F223" s="21" t="s">
        <v>604</v>
      </c>
      <c r="G223" s="35" t="s">
        <v>47</v>
      </c>
      <c r="H223" s="36">
        <v>305997156</v>
      </c>
      <c r="I223" s="24" t="s">
        <v>147</v>
      </c>
      <c r="J223" s="30">
        <v>30</v>
      </c>
      <c r="K223" s="27">
        <v>50000</v>
      </c>
      <c r="L223" s="17">
        <f t="shared" si="10"/>
        <v>1500</v>
      </c>
      <c r="M223" s="18" t="s">
        <v>162</v>
      </c>
    </row>
    <row r="224" spans="1:13" s="26" customFormat="1" ht="31.5" x14ac:dyDescent="0.25">
      <c r="A224" s="14">
        <f t="shared" si="12"/>
        <v>27</v>
      </c>
      <c r="B224" s="14" t="s">
        <v>417</v>
      </c>
      <c r="C224" s="15" t="s">
        <v>605</v>
      </c>
      <c r="D224" s="15" t="s">
        <v>59</v>
      </c>
      <c r="E224" s="14" t="s">
        <v>17</v>
      </c>
      <c r="F224" s="21" t="s">
        <v>606</v>
      </c>
      <c r="G224" s="35" t="s">
        <v>607</v>
      </c>
      <c r="H224" s="36">
        <v>301596183</v>
      </c>
      <c r="I224" s="24" t="s">
        <v>608</v>
      </c>
      <c r="J224" s="30">
        <v>1</v>
      </c>
      <c r="K224" s="27">
        <v>1099000</v>
      </c>
      <c r="L224" s="17">
        <f t="shared" si="10"/>
        <v>1099</v>
      </c>
      <c r="M224" s="18" t="s">
        <v>162</v>
      </c>
    </row>
    <row r="225" spans="1:13" s="26" customFormat="1" ht="31.5" x14ac:dyDescent="0.25">
      <c r="A225" s="14">
        <f t="shared" si="12"/>
        <v>28</v>
      </c>
      <c r="B225" s="14" t="s">
        <v>417</v>
      </c>
      <c r="C225" s="15" t="s">
        <v>600</v>
      </c>
      <c r="D225" s="15" t="s">
        <v>59</v>
      </c>
      <c r="E225" s="14" t="s">
        <v>17</v>
      </c>
      <c r="F225" s="21" t="s">
        <v>609</v>
      </c>
      <c r="G225" s="35" t="s">
        <v>607</v>
      </c>
      <c r="H225" s="36">
        <v>301596183</v>
      </c>
      <c r="I225" s="24" t="s">
        <v>608</v>
      </c>
      <c r="J225" s="30">
        <v>4</v>
      </c>
      <c r="K225" s="27">
        <v>799000</v>
      </c>
      <c r="L225" s="17">
        <f t="shared" si="10"/>
        <v>3196</v>
      </c>
      <c r="M225" s="18" t="s">
        <v>162</v>
      </c>
    </row>
    <row r="226" spans="1:13" s="26" customFormat="1" ht="31.5" x14ac:dyDescent="0.25">
      <c r="A226" s="14">
        <f t="shared" si="12"/>
        <v>29</v>
      </c>
      <c r="B226" s="14" t="s">
        <v>417</v>
      </c>
      <c r="C226" s="15" t="s">
        <v>605</v>
      </c>
      <c r="D226" s="15" t="s">
        <v>59</v>
      </c>
      <c r="E226" s="14" t="s">
        <v>17</v>
      </c>
      <c r="F226" s="21" t="s">
        <v>610</v>
      </c>
      <c r="G226" s="35" t="s">
        <v>607</v>
      </c>
      <c r="H226" s="36">
        <v>301596183</v>
      </c>
      <c r="I226" s="24" t="s">
        <v>608</v>
      </c>
      <c r="J226" s="30">
        <v>1</v>
      </c>
      <c r="K226" s="27">
        <v>900000</v>
      </c>
      <c r="L226" s="17">
        <f t="shared" si="10"/>
        <v>900</v>
      </c>
      <c r="M226" s="18" t="s">
        <v>162</v>
      </c>
    </row>
    <row r="227" spans="1:13" s="26" customFormat="1" ht="31.5" x14ac:dyDescent="0.25">
      <c r="A227" s="14">
        <f t="shared" si="12"/>
        <v>30</v>
      </c>
      <c r="B227" s="14" t="s">
        <v>417</v>
      </c>
      <c r="C227" s="15" t="s">
        <v>611</v>
      </c>
      <c r="D227" s="15" t="s">
        <v>59</v>
      </c>
      <c r="E227" s="14" t="s">
        <v>21</v>
      </c>
      <c r="F227" s="21" t="s">
        <v>612</v>
      </c>
      <c r="G227" s="35" t="s">
        <v>613</v>
      </c>
      <c r="H227" s="36">
        <v>200833833</v>
      </c>
      <c r="I227" s="24" t="s">
        <v>27</v>
      </c>
      <c r="J227" s="30">
        <v>2000</v>
      </c>
      <c r="K227" s="27">
        <v>1700</v>
      </c>
      <c r="L227" s="17">
        <f t="shared" si="10"/>
        <v>3400</v>
      </c>
      <c r="M227" s="18" t="s">
        <v>162</v>
      </c>
    </row>
    <row r="228" spans="1:13" s="26" customFormat="1" ht="15.75" x14ac:dyDescent="0.25">
      <c r="A228" s="14">
        <f t="shared" si="12"/>
        <v>31</v>
      </c>
      <c r="B228" s="14" t="s">
        <v>417</v>
      </c>
      <c r="C228" s="15" t="s">
        <v>614</v>
      </c>
      <c r="D228" s="15" t="s">
        <v>59</v>
      </c>
      <c r="E228" s="14" t="s">
        <v>17</v>
      </c>
      <c r="F228" s="21" t="s">
        <v>615</v>
      </c>
      <c r="G228" s="35" t="s">
        <v>607</v>
      </c>
      <c r="H228" s="36">
        <v>301596183</v>
      </c>
      <c r="I228" s="24" t="s">
        <v>608</v>
      </c>
      <c r="J228" s="30">
        <v>1</v>
      </c>
      <c r="K228" s="27">
        <v>23000</v>
      </c>
      <c r="L228" s="17">
        <f t="shared" si="10"/>
        <v>23</v>
      </c>
      <c r="M228" s="18" t="s">
        <v>162</v>
      </c>
    </row>
    <row r="229" spans="1:13" s="26" customFormat="1" ht="15.75" x14ac:dyDescent="0.25">
      <c r="A229" s="14">
        <f t="shared" si="12"/>
        <v>32</v>
      </c>
      <c r="B229" s="14" t="s">
        <v>417</v>
      </c>
      <c r="C229" s="15" t="s">
        <v>616</v>
      </c>
      <c r="D229" s="15" t="s">
        <v>59</v>
      </c>
      <c r="E229" s="14" t="s">
        <v>17</v>
      </c>
      <c r="F229" s="21" t="s">
        <v>617</v>
      </c>
      <c r="G229" s="35" t="s">
        <v>607</v>
      </c>
      <c r="H229" s="36">
        <v>301596183</v>
      </c>
      <c r="I229" s="24" t="s">
        <v>608</v>
      </c>
      <c r="J229" s="30">
        <v>1</v>
      </c>
      <c r="K229" s="27">
        <v>23000</v>
      </c>
      <c r="L229" s="17">
        <f t="shared" si="10"/>
        <v>23</v>
      </c>
      <c r="M229" s="18" t="s">
        <v>162</v>
      </c>
    </row>
    <row r="230" spans="1:13" s="26" customFormat="1" ht="31.5" x14ac:dyDescent="0.25">
      <c r="A230" s="14">
        <f t="shared" si="12"/>
        <v>33</v>
      </c>
      <c r="B230" s="14" t="s">
        <v>417</v>
      </c>
      <c r="C230" s="15" t="s">
        <v>562</v>
      </c>
      <c r="D230" s="15" t="s">
        <v>59</v>
      </c>
      <c r="E230" s="14" t="s">
        <v>17</v>
      </c>
      <c r="F230" s="21" t="s">
        <v>618</v>
      </c>
      <c r="G230" s="35" t="s">
        <v>619</v>
      </c>
      <c r="H230" s="36">
        <v>309241904</v>
      </c>
      <c r="I230" s="24" t="s">
        <v>147</v>
      </c>
      <c r="J230" s="30">
        <v>100</v>
      </c>
      <c r="K230" s="27">
        <v>44000</v>
      </c>
      <c r="L230" s="17">
        <f t="shared" si="10"/>
        <v>4400</v>
      </c>
      <c r="M230" s="18" t="s">
        <v>162</v>
      </c>
    </row>
    <row r="231" spans="1:13" s="26" customFormat="1" ht="15.75" x14ac:dyDescent="0.25">
      <c r="A231" s="14">
        <f t="shared" si="12"/>
        <v>34</v>
      </c>
      <c r="B231" s="14" t="s">
        <v>417</v>
      </c>
      <c r="C231" s="15" t="s">
        <v>620</v>
      </c>
      <c r="D231" s="15" t="s">
        <v>59</v>
      </c>
      <c r="E231" s="14" t="s">
        <v>17</v>
      </c>
      <c r="F231" s="21" t="s">
        <v>621</v>
      </c>
      <c r="G231" s="35" t="s">
        <v>622</v>
      </c>
      <c r="H231" s="36">
        <v>306068915</v>
      </c>
      <c r="I231" s="24" t="s">
        <v>27</v>
      </c>
      <c r="J231" s="30">
        <v>1</v>
      </c>
      <c r="K231" s="27">
        <v>850000</v>
      </c>
      <c r="L231" s="17">
        <f t="shared" si="10"/>
        <v>850</v>
      </c>
      <c r="M231" s="18" t="s">
        <v>162</v>
      </c>
    </row>
    <row r="232" spans="1:13" s="26" customFormat="1" ht="15.75" x14ac:dyDescent="0.25">
      <c r="A232" s="14">
        <f t="shared" si="12"/>
        <v>35</v>
      </c>
      <c r="B232" s="14" t="s">
        <v>417</v>
      </c>
      <c r="C232" s="15" t="s">
        <v>623</v>
      </c>
      <c r="D232" s="15" t="s">
        <v>59</v>
      </c>
      <c r="E232" s="14" t="s">
        <v>17</v>
      </c>
      <c r="F232" s="21" t="s">
        <v>624</v>
      </c>
      <c r="G232" s="35" t="s">
        <v>625</v>
      </c>
      <c r="H232" s="36">
        <v>308291582</v>
      </c>
      <c r="I232" s="24" t="s">
        <v>608</v>
      </c>
      <c r="J232" s="30">
        <v>1</v>
      </c>
      <c r="K232" s="27">
        <v>1398000</v>
      </c>
      <c r="L232" s="17">
        <f t="shared" si="10"/>
        <v>1398</v>
      </c>
      <c r="M232" s="18" t="s">
        <v>162</v>
      </c>
    </row>
    <row r="233" spans="1:13" s="42" customFormat="1" ht="15.75" x14ac:dyDescent="0.25">
      <c r="A233" s="38" t="s">
        <v>350</v>
      </c>
      <c r="B233" s="39" t="s">
        <v>350</v>
      </c>
      <c r="C233" s="40" t="s">
        <v>351</v>
      </c>
      <c r="D233" s="43" t="s">
        <v>350</v>
      </c>
      <c r="E233" s="41" t="s">
        <v>350</v>
      </c>
      <c r="F233" s="38" t="s">
        <v>350</v>
      </c>
      <c r="G233" s="40" t="s">
        <v>350</v>
      </c>
      <c r="H233" s="40" t="s">
        <v>350</v>
      </c>
      <c r="I233" s="40" t="s">
        <v>350</v>
      </c>
      <c r="J233" s="40" t="s">
        <v>350</v>
      </c>
      <c r="K233" s="40" t="s">
        <v>350</v>
      </c>
      <c r="L233" s="41">
        <f>SUM(L198:L232)</f>
        <v>59051.538999999997</v>
      </c>
      <c r="M233" s="40"/>
    </row>
    <row r="234" spans="1:13" s="26" customFormat="1" ht="31.5" x14ac:dyDescent="0.25">
      <c r="A234" s="14">
        <v>1</v>
      </c>
      <c r="B234" s="14" t="s">
        <v>91</v>
      </c>
      <c r="C234" s="15" t="s">
        <v>626</v>
      </c>
      <c r="D234" s="15" t="s">
        <v>253</v>
      </c>
      <c r="E234" s="14" t="s">
        <v>17</v>
      </c>
      <c r="F234" s="21" t="s">
        <v>627</v>
      </c>
      <c r="G234" s="35" t="s">
        <v>628</v>
      </c>
      <c r="H234" s="36">
        <v>204384550</v>
      </c>
      <c r="I234" s="24" t="s">
        <v>20</v>
      </c>
      <c r="J234" s="30">
        <v>398</v>
      </c>
      <c r="K234" s="27">
        <v>1699</v>
      </c>
      <c r="L234" s="17">
        <f t="shared" ref="L234:L236" si="13">+K234*J234/1000</f>
        <v>676.202</v>
      </c>
      <c r="M234" s="18" t="s">
        <v>52</v>
      </c>
    </row>
    <row r="235" spans="1:13" s="26" customFormat="1" ht="31.5" x14ac:dyDescent="0.25">
      <c r="A235" s="14">
        <v>2</v>
      </c>
      <c r="B235" s="14" t="s">
        <v>91</v>
      </c>
      <c r="C235" s="15" t="s">
        <v>626</v>
      </c>
      <c r="D235" s="15" t="s">
        <v>253</v>
      </c>
      <c r="E235" s="14" t="s">
        <v>17</v>
      </c>
      <c r="F235" s="21" t="s">
        <v>629</v>
      </c>
      <c r="G235" s="35" t="s">
        <v>628</v>
      </c>
      <c r="H235" s="36">
        <v>204384550</v>
      </c>
      <c r="I235" s="24" t="s">
        <v>20</v>
      </c>
      <c r="J235" s="30">
        <v>398</v>
      </c>
      <c r="K235" s="27">
        <v>1699</v>
      </c>
      <c r="L235" s="17">
        <f>+K235*J235/1000</f>
        <v>676.202</v>
      </c>
      <c r="M235" s="18" t="s">
        <v>52</v>
      </c>
    </row>
    <row r="236" spans="1:13" s="26" customFormat="1" ht="31.5" x14ac:dyDescent="0.25">
      <c r="A236" s="14">
        <v>3</v>
      </c>
      <c r="B236" s="14" t="s">
        <v>220</v>
      </c>
      <c r="C236" s="15" t="s">
        <v>630</v>
      </c>
      <c r="D236" s="15" t="s">
        <v>253</v>
      </c>
      <c r="E236" s="14" t="s">
        <v>17</v>
      </c>
      <c r="F236" s="21" t="s">
        <v>631</v>
      </c>
      <c r="G236" s="35" t="s">
        <v>632</v>
      </c>
      <c r="H236" s="36">
        <v>305814858</v>
      </c>
      <c r="I236" s="24" t="s">
        <v>18</v>
      </c>
      <c r="J236" s="30">
        <v>96</v>
      </c>
      <c r="K236" s="27">
        <v>47396</v>
      </c>
      <c r="L236" s="17">
        <f t="shared" si="13"/>
        <v>4550.0159999999996</v>
      </c>
      <c r="M236" s="18" t="s">
        <v>52</v>
      </c>
    </row>
    <row r="237" spans="1:13" s="42" customFormat="1" ht="15.75" x14ac:dyDescent="0.25">
      <c r="A237" s="38" t="s">
        <v>350</v>
      </c>
      <c r="B237" s="39" t="s">
        <v>350</v>
      </c>
      <c r="C237" s="40" t="s">
        <v>351</v>
      </c>
      <c r="D237" s="43" t="s">
        <v>350</v>
      </c>
      <c r="E237" s="41" t="s">
        <v>350</v>
      </c>
      <c r="F237" s="38" t="s">
        <v>350</v>
      </c>
      <c r="G237" s="40" t="s">
        <v>350</v>
      </c>
      <c r="H237" s="40" t="s">
        <v>350</v>
      </c>
      <c r="I237" s="40" t="s">
        <v>350</v>
      </c>
      <c r="J237" s="40" t="s">
        <v>350</v>
      </c>
      <c r="K237" s="40" t="s">
        <v>350</v>
      </c>
      <c r="L237" s="41">
        <f>SUM(L234:L236)</f>
        <v>5902.42</v>
      </c>
      <c r="M237" s="40"/>
    </row>
    <row r="238" spans="1:13" s="26" customFormat="1" ht="47.25" x14ac:dyDescent="0.25">
      <c r="A238" s="14">
        <v>1</v>
      </c>
      <c r="B238" s="14" t="s">
        <v>276</v>
      </c>
      <c r="C238" s="15" t="s">
        <v>163</v>
      </c>
      <c r="D238" s="15" t="s">
        <v>208</v>
      </c>
      <c r="E238" s="14" t="s">
        <v>633</v>
      </c>
      <c r="F238" s="21">
        <v>231110081311835</v>
      </c>
      <c r="G238" s="35" t="s">
        <v>164</v>
      </c>
      <c r="H238" s="36">
        <v>309983693</v>
      </c>
      <c r="I238" s="24" t="s">
        <v>27</v>
      </c>
      <c r="J238" s="30">
        <v>2</v>
      </c>
      <c r="K238" s="27">
        <v>1788888</v>
      </c>
      <c r="L238" s="17">
        <v>3577.7</v>
      </c>
      <c r="M238" s="18" t="s">
        <v>178</v>
      </c>
    </row>
    <row r="239" spans="1:13" s="26" customFormat="1" ht="47.25" x14ac:dyDescent="0.25">
      <c r="A239" s="14">
        <v>2</v>
      </c>
      <c r="B239" s="14" t="s">
        <v>276</v>
      </c>
      <c r="C239" s="15" t="s">
        <v>165</v>
      </c>
      <c r="D239" s="15" t="s">
        <v>208</v>
      </c>
      <c r="E239" s="14" t="s">
        <v>633</v>
      </c>
      <c r="F239" s="21">
        <v>231110081299226</v>
      </c>
      <c r="G239" s="35" t="s">
        <v>166</v>
      </c>
      <c r="H239" s="36">
        <v>301411168</v>
      </c>
      <c r="I239" s="24" t="s">
        <v>27</v>
      </c>
      <c r="J239" s="30">
        <v>9</v>
      </c>
      <c r="K239" s="27">
        <v>349000</v>
      </c>
      <c r="L239" s="17">
        <v>3141</v>
      </c>
      <c r="M239" s="18" t="s">
        <v>178</v>
      </c>
    </row>
    <row r="240" spans="1:13" s="26" customFormat="1" ht="47.25" x14ac:dyDescent="0.25">
      <c r="A240" s="14">
        <v>3</v>
      </c>
      <c r="B240" s="14" t="s">
        <v>276</v>
      </c>
      <c r="C240" s="15" t="s">
        <v>167</v>
      </c>
      <c r="D240" s="15" t="s">
        <v>208</v>
      </c>
      <c r="E240" s="14" t="s">
        <v>633</v>
      </c>
      <c r="F240" s="21">
        <v>231110081322892</v>
      </c>
      <c r="G240" s="35" t="s">
        <v>168</v>
      </c>
      <c r="H240" s="36">
        <v>308917995</v>
      </c>
      <c r="I240" s="24" t="s">
        <v>27</v>
      </c>
      <c r="J240" s="30">
        <v>18</v>
      </c>
      <c r="K240" s="27">
        <v>25000</v>
      </c>
      <c r="L240" s="17">
        <v>450</v>
      </c>
      <c r="M240" s="18" t="s">
        <v>178</v>
      </c>
    </row>
    <row r="241" spans="1:13" s="26" customFormat="1" ht="47.25" x14ac:dyDescent="0.25">
      <c r="A241" s="14">
        <v>4</v>
      </c>
      <c r="B241" s="14" t="s">
        <v>276</v>
      </c>
      <c r="C241" s="15" t="s">
        <v>169</v>
      </c>
      <c r="D241" s="15" t="s">
        <v>208</v>
      </c>
      <c r="E241" s="14" t="s">
        <v>633</v>
      </c>
      <c r="F241" s="21">
        <v>231110081322879</v>
      </c>
      <c r="G241" s="35" t="s">
        <v>168</v>
      </c>
      <c r="H241" s="36">
        <v>308917995</v>
      </c>
      <c r="I241" s="24" t="s">
        <v>27</v>
      </c>
      <c r="J241" s="30">
        <v>16</v>
      </c>
      <c r="K241" s="27">
        <v>39000</v>
      </c>
      <c r="L241" s="17">
        <v>624</v>
      </c>
      <c r="M241" s="18" t="s">
        <v>178</v>
      </c>
    </row>
    <row r="242" spans="1:13" s="26" customFormat="1" ht="47.25" x14ac:dyDescent="0.25">
      <c r="A242" s="14">
        <v>5</v>
      </c>
      <c r="B242" s="14" t="s">
        <v>276</v>
      </c>
      <c r="C242" s="15" t="s">
        <v>38</v>
      </c>
      <c r="D242" s="15" t="s">
        <v>208</v>
      </c>
      <c r="E242" s="14" t="s">
        <v>633</v>
      </c>
      <c r="F242" s="21">
        <v>231110081322873</v>
      </c>
      <c r="G242" s="35" t="s">
        <v>170</v>
      </c>
      <c r="H242" s="36" t="s">
        <v>171</v>
      </c>
      <c r="I242" s="24" t="s">
        <v>160</v>
      </c>
      <c r="J242" s="30">
        <v>150</v>
      </c>
      <c r="K242" s="27">
        <v>5900</v>
      </c>
      <c r="L242" s="17">
        <v>885</v>
      </c>
      <c r="M242" s="18" t="s">
        <v>178</v>
      </c>
    </row>
    <row r="243" spans="1:13" s="26" customFormat="1" ht="47.25" x14ac:dyDescent="0.25">
      <c r="A243" s="14">
        <v>6</v>
      </c>
      <c r="B243" s="14" t="s">
        <v>276</v>
      </c>
      <c r="C243" s="15" t="s">
        <v>172</v>
      </c>
      <c r="D243" s="15" t="s">
        <v>208</v>
      </c>
      <c r="E243" s="14" t="s">
        <v>633</v>
      </c>
      <c r="F243" s="21">
        <v>231110081322857</v>
      </c>
      <c r="G243" s="35" t="s">
        <v>168</v>
      </c>
      <c r="H243" s="36">
        <v>308917995</v>
      </c>
      <c r="I243" s="24" t="s">
        <v>27</v>
      </c>
      <c r="J243" s="30">
        <v>20</v>
      </c>
      <c r="K243" s="27">
        <v>19000</v>
      </c>
      <c r="L243" s="17">
        <v>380</v>
      </c>
      <c r="M243" s="18" t="s">
        <v>178</v>
      </c>
    </row>
    <row r="244" spans="1:13" s="26" customFormat="1" ht="47.25" x14ac:dyDescent="0.25">
      <c r="A244" s="14">
        <v>7</v>
      </c>
      <c r="B244" s="14" t="s">
        <v>276</v>
      </c>
      <c r="C244" s="15" t="s">
        <v>56</v>
      </c>
      <c r="D244" s="15" t="s">
        <v>208</v>
      </c>
      <c r="E244" s="14" t="s">
        <v>633</v>
      </c>
      <c r="F244" s="21">
        <v>231110081322885</v>
      </c>
      <c r="G244" s="35" t="s">
        <v>168</v>
      </c>
      <c r="H244" s="36">
        <v>308917995</v>
      </c>
      <c r="I244" s="24" t="s">
        <v>27</v>
      </c>
      <c r="J244" s="30">
        <v>1</v>
      </c>
      <c r="K244" s="27">
        <v>722222</v>
      </c>
      <c r="L244" s="17">
        <v>722.2</v>
      </c>
      <c r="M244" s="18" t="s">
        <v>178</v>
      </c>
    </row>
    <row r="245" spans="1:13" s="26" customFormat="1" ht="47.25" x14ac:dyDescent="0.25">
      <c r="A245" s="14">
        <v>8</v>
      </c>
      <c r="B245" s="14" t="s">
        <v>276</v>
      </c>
      <c r="C245" s="15" t="s">
        <v>114</v>
      </c>
      <c r="D245" s="15" t="s">
        <v>208</v>
      </c>
      <c r="E245" s="14" t="s">
        <v>633</v>
      </c>
      <c r="F245" s="21">
        <v>231110081322829</v>
      </c>
      <c r="G245" s="35" t="s">
        <v>173</v>
      </c>
      <c r="H245" s="36">
        <v>309808917</v>
      </c>
      <c r="I245" s="24" t="s">
        <v>27</v>
      </c>
      <c r="J245" s="30">
        <v>1</v>
      </c>
      <c r="K245" s="27">
        <v>566000</v>
      </c>
      <c r="L245" s="17">
        <v>566</v>
      </c>
      <c r="M245" s="18" t="s">
        <v>178</v>
      </c>
    </row>
    <row r="246" spans="1:13" s="26" customFormat="1" ht="47.25" x14ac:dyDescent="0.25">
      <c r="A246" s="14">
        <v>9</v>
      </c>
      <c r="B246" s="14" t="s">
        <v>276</v>
      </c>
      <c r="C246" s="15" t="s">
        <v>174</v>
      </c>
      <c r="D246" s="15" t="s">
        <v>208</v>
      </c>
      <c r="E246" s="14" t="s">
        <v>633</v>
      </c>
      <c r="F246" s="21">
        <v>231110081322818</v>
      </c>
      <c r="G246" s="35" t="s">
        <v>175</v>
      </c>
      <c r="H246" s="36">
        <v>305437796</v>
      </c>
      <c r="I246" s="24" t="s">
        <v>27</v>
      </c>
      <c r="J246" s="30">
        <v>20</v>
      </c>
      <c r="K246" s="27">
        <v>7700</v>
      </c>
      <c r="L246" s="17">
        <v>154</v>
      </c>
      <c r="M246" s="18" t="s">
        <v>178</v>
      </c>
    </row>
    <row r="247" spans="1:13" s="26" customFormat="1" ht="47.25" x14ac:dyDescent="0.25">
      <c r="A247" s="14">
        <v>10</v>
      </c>
      <c r="B247" s="14" t="s">
        <v>276</v>
      </c>
      <c r="C247" s="15" t="s">
        <v>176</v>
      </c>
      <c r="D247" s="15" t="s">
        <v>208</v>
      </c>
      <c r="E247" s="14" t="s">
        <v>633</v>
      </c>
      <c r="F247" s="21">
        <v>231110081358840</v>
      </c>
      <c r="G247" s="35" t="s">
        <v>177</v>
      </c>
      <c r="H247" s="36">
        <v>309202191</v>
      </c>
      <c r="I247" s="24" t="s">
        <v>27</v>
      </c>
      <c r="J247" s="30">
        <v>43</v>
      </c>
      <c r="K247" s="27">
        <v>35000</v>
      </c>
      <c r="L247" s="17">
        <v>1505</v>
      </c>
      <c r="M247" s="18" t="s">
        <v>178</v>
      </c>
    </row>
    <row r="248" spans="1:13" s="26" customFormat="1" ht="47.25" x14ac:dyDescent="0.25">
      <c r="A248" s="14">
        <v>11</v>
      </c>
      <c r="B248" s="14" t="s">
        <v>276</v>
      </c>
      <c r="C248" s="15" t="s">
        <v>634</v>
      </c>
      <c r="D248" s="15" t="s">
        <v>208</v>
      </c>
      <c r="E248" s="14" t="s">
        <v>633</v>
      </c>
      <c r="F248" s="21">
        <v>231110081365459</v>
      </c>
      <c r="G248" s="35" t="s">
        <v>635</v>
      </c>
      <c r="H248" s="36">
        <v>309159886</v>
      </c>
      <c r="I248" s="24" t="s">
        <v>312</v>
      </c>
      <c r="J248" s="30">
        <v>35</v>
      </c>
      <c r="K248" s="27">
        <v>135000</v>
      </c>
      <c r="L248" s="17">
        <v>4725</v>
      </c>
      <c r="M248" s="18" t="s">
        <v>178</v>
      </c>
    </row>
    <row r="249" spans="1:13" s="26" customFormat="1" ht="47.25" x14ac:dyDescent="0.25">
      <c r="A249" s="14">
        <v>12</v>
      </c>
      <c r="B249" s="14" t="s">
        <v>276</v>
      </c>
      <c r="C249" s="15" t="s">
        <v>636</v>
      </c>
      <c r="D249" s="15" t="s">
        <v>208</v>
      </c>
      <c r="E249" s="14" t="s">
        <v>637</v>
      </c>
      <c r="F249" s="21">
        <v>231100531508827</v>
      </c>
      <c r="G249" s="35" t="s">
        <v>638</v>
      </c>
      <c r="H249" s="36">
        <v>200608534</v>
      </c>
      <c r="I249" s="24" t="s">
        <v>27</v>
      </c>
      <c r="J249" s="30">
        <v>15</v>
      </c>
      <c r="K249" s="27">
        <v>50000</v>
      </c>
      <c r="L249" s="17">
        <v>750</v>
      </c>
      <c r="M249" s="18" t="s">
        <v>178</v>
      </c>
    </row>
    <row r="250" spans="1:13" s="26" customFormat="1" ht="47.25" x14ac:dyDescent="0.25">
      <c r="A250" s="14">
        <v>13</v>
      </c>
      <c r="B250" s="14" t="s">
        <v>278</v>
      </c>
      <c r="C250" s="15" t="s">
        <v>165</v>
      </c>
      <c r="D250" s="15" t="s">
        <v>208</v>
      </c>
      <c r="E250" s="14" t="s">
        <v>633</v>
      </c>
      <c r="F250" s="21">
        <v>231110081414285</v>
      </c>
      <c r="G250" s="35" t="s">
        <v>168</v>
      </c>
      <c r="H250" s="36">
        <v>309778924</v>
      </c>
      <c r="I250" s="24" t="s">
        <v>27</v>
      </c>
      <c r="J250" s="30">
        <v>1</v>
      </c>
      <c r="K250" s="27">
        <v>8399999</v>
      </c>
      <c r="L250" s="17">
        <v>8399.9</v>
      </c>
      <c r="M250" s="18" t="s">
        <v>178</v>
      </c>
    </row>
    <row r="251" spans="1:13" s="26" customFormat="1" ht="47.25" x14ac:dyDescent="0.25">
      <c r="A251" s="14">
        <v>14</v>
      </c>
      <c r="B251" s="14" t="s">
        <v>278</v>
      </c>
      <c r="C251" s="15" t="s">
        <v>639</v>
      </c>
      <c r="D251" s="15" t="s">
        <v>208</v>
      </c>
      <c r="E251" s="14" t="s">
        <v>633</v>
      </c>
      <c r="F251" s="21">
        <v>231110081544697</v>
      </c>
      <c r="G251" s="35" t="s">
        <v>640</v>
      </c>
      <c r="H251" s="36">
        <v>308340236</v>
      </c>
      <c r="I251" s="24" t="s">
        <v>328</v>
      </c>
      <c r="J251" s="30">
        <v>250</v>
      </c>
      <c r="K251" s="27">
        <v>12000250</v>
      </c>
      <c r="L251" s="17">
        <v>12000.2</v>
      </c>
      <c r="M251" s="18" t="s">
        <v>178</v>
      </c>
    </row>
    <row r="252" spans="1:13" s="26" customFormat="1" ht="47.25" x14ac:dyDescent="0.25">
      <c r="A252" s="14">
        <v>15</v>
      </c>
      <c r="B252" s="14" t="s">
        <v>278</v>
      </c>
      <c r="C252" s="15" t="s">
        <v>641</v>
      </c>
      <c r="D252" s="15" t="s">
        <v>208</v>
      </c>
      <c r="E252" s="14" t="s">
        <v>633</v>
      </c>
      <c r="F252" s="21">
        <v>231110081587189</v>
      </c>
      <c r="G252" s="35" t="s">
        <v>642</v>
      </c>
      <c r="H252" s="36">
        <v>30905850220035</v>
      </c>
      <c r="I252" s="24" t="s">
        <v>643</v>
      </c>
      <c r="J252" s="30">
        <v>1</v>
      </c>
      <c r="K252" s="27">
        <v>4999999</v>
      </c>
      <c r="L252" s="17">
        <v>4999.8999999999996</v>
      </c>
      <c r="M252" s="18" t="s">
        <v>178</v>
      </c>
    </row>
    <row r="253" spans="1:13" s="26" customFormat="1" ht="47.25" x14ac:dyDescent="0.25">
      <c r="A253" s="14">
        <v>16</v>
      </c>
      <c r="B253" s="14" t="s">
        <v>278</v>
      </c>
      <c r="C253" s="15" t="s">
        <v>644</v>
      </c>
      <c r="D253" s="15" t="s">
        <v>208</v>
      </c>
      <c r="E253" s="14" t="s">
        <v>633</v>
      </c>
      <c r="F253" s="21">
        <v>2311100815705020</v>
      </c>
      <c r="G253" s="35" t="s">
        <v>645</v>
      </c>
      <c r="H253" s="36">
        <v>309784846</v>
      </c>
      <c r="I253" s="24" t="s">
        <v>27</v>
      </c>
      <c r="J253" s="30">
        <v>100</v>
      </c>
      <c r="K253" s="27">
        <v>920000</v>
      </c>
      <c r="L253" s="17">
        <v>9200</v>
      </c>
      <c r="M253" s="18" t="s">
        <v>178</v>
      </c>
    </row>
    <row r="254" spans="1:13" s="26" customFormat="1" ht="47.25" x14ac:dyDescent="0.25">
      <c r="A254" s="14">
        <v>17</v>
      </c>
      <c r="B254" s="14" t="s">
        <v>278</v>
      </c>
      <c r="C254" s="15" t="s">
        <v>644</v>
      </c>
      <c r="D254" s="15" t="s">
        <v>208</v>
      </c>
      <c r="E254" s="14" t="s">
        <v>633</v>
      </c>
      <c r="F254" s="21">
        <v>231110081597085</v>
      </c>
      <c r="G254" s="35" t="s">
        <v>646</v>
      </c>
      <c r="H254" s="36">
        <v>305913275</v>
      </c>
      <c r="I254" s="24" t="s">
        <v>643</v>
      </c>
      <c r="J254" s="30">
        <v>1</v>
      </c>
      <c r="K254" s="27">
        <v>4500000</v>
      </c>
      <c r="L254" s="17">
        <v>4500</v>
      </c>
      <c r="M254" s="18" t="s">
        <v>178</v>
      </c>
    </row>
    <row r="255" spans="1:13" s="26" customFormat="1" ht="47.25" x14ac:dyDescent="0.25">
      <c r="A255" s="14">
        <v>18</v>
      </c>
      <c r="B255" s="14" t="s">
        <v>417</v>
      </c>
      <c r="C255" s="15" t="s">
        <v>647</v>
      </c>
      <c r="D255" s="15" t="s">
        <v>208</v>
      </c>
      <c r="E255" s="14" t="s">
        <v>633</v>
      </c>
      <c r="F255" s="21">
        <v>231110081690898</v>
      </c>
      <c r="G255" s="35" t="s">
        <v>648</v>
      </c>
      <c r="H255" s="36">
        <v>306231483</v>
      </c>
      <c r="I255" s="24" t="s">
        <v>649</v>
      </c>
      <c r="J255" s="30">
        <v>1</v>
      </c>
      <c r="K255" s="27">
        <v>18999991</v>
      </c>
      <c r="L255" s="17">
        <v>18999.900000000001</v>
      </c>
      <c r="M255" s="18" t="s">
        <v>178</v>
      </c>
    </row>
    <row r="256" spans="1:13" s="26" customFormat="1" ht="47.25" x14ac:dyDescent="0.25">
      <c r="A256" s="14">
        <v>19</v>
      </c>
      <c r="B256" s="14" t="s">
        <v>417</v>
      </c>
      <c r="C256" s="15" t="s">
        <v>650</v>
      </c>
      <c r="D256" s="15" t="s">
        <v>208</v>
      </c>
      <c r="E256" s="14" t="s">
        <v>633</v>
      </c>
      <c r="F256" s="21">
        <v>231110081722073</v>
      </c>
      <c r="G256" s="35" t="s">
        <v>651</v>
      </c>
      <c r="H256" s="36">
        <v>304917151</v>
      </c>
      <c r="I256" s="24" t="s">
        <v>27</v>
      </c>
      <c r="J256" s="30">
        <v>2</v>
      </c>
      <c r="K256" s="27">
        <v>5000000</v>
      </c>
      <c r="L256" s="17">
        <v>10000</v>
      </c>
      <c r="M256" s="18" t="s">
        <v>178</v>
      </c>
    </row>
    <row r="257" spans="1:13" s="26" customFormat="1" ht="47.25" x14ac:dyDescent="0.25">
      <c r="A257" s="14">
        <v>20</v>
      </c>
      <c r="B257" s="14" t="s">
        <v>417</v>
      </c>
      <c r="C257" s="15" t="s">
        <v>652</v>
      </c>
      <c r="D257" s="15" t="s">
        <v>208</v>
      </c>
      <c r="E257" s="14" t="s">
        <v>637</v>
      </c>
      <c r="F257" s="21">
        <v>231100141864419</v>
      </c>
      <c r="G257" s="35" t="s">
        <v>653</v>
      </c>
      <c r="H257" s="36">
        <v>32712800170012</v>
      </c>
      <c r="I257" s="24" t="s">
        <v>27</v>
      </c>
      <c r="J257" s="30">
        <v>2</v>
      </c>
      <c r="K257" s="27">
        <v>4080000</v>
      </c>
      <c r="L257" s="17">
        <v>4080</v>
      </c>
      <c r="M257" s="18" t="s">
        <v>178</v>
      </c>
    </row>
    <row r="258" spans="1:13" s="26" customFormat="1" ht="47.25" x14ac:dyDescent="0.25">
      <c r="A258" s="14">
        <v>21</v>
      </c>
      <c r="B258" s="14" t="s">
        <v>417</v>
      </c>
      <c r="C258" s="15" t="s">
        <v>654</v>
      </c>
      <c r="D258" s="15" t="s">
        <v>208</v>
      </c>
      <c r="E258" s="14" t="s">
        <v>633</v>
      </c>
      <c r="F258" s="21">
        <v>231110081762940</v>
      </c>
      <c r="G258" s="35" t="s">
        <v>651</v>
      </c>
      <c r="H258" s="36">
        <v>304917151</v>
      </c>
      <c r="I258" s="24" t="s">
        <v>655</v>
      </c>
      <c r="J258" s="30">
        <v>300</v>
      </c>
      <c r="K258" s="27">
        <v>42600</v>
      </c>
      <c r="L258" s="17">
        <v>12780</v>
      </c>
      <c r="M258" s="18" t="s">
        <v>178</v>
      </c>
    </row>
    <row r="259" spans="1:13" s="26" customFormat="1" ht="47.25" x14ac:dyDescent="0.25">
      <c r="A259" s="14">
        <v>22</v>
      </c>
      <c r="B259" s="14" t="s">
        <v>417</v>
      </c>
      <c r="C259" s="15" t="s">
        <v>644</v>
      </c>
      <c r="D259" s="15" t="s">
        <v>208</v>
      </c>
      <c r="E259" s="14" t="s">
        <v>633</v>
      </c>
      <c r="F259" s="21">
        <v>231110081730914</v>
      </c>
      <c r="G259" s="35" t="s">
        <v>656</v>
      </c>
      <c r="H259" s="36">
        <v>310535207</v>
      </c>
      <c r="I259" s="24" t="s">
        <v>27</v>
      </c>
      <c r="J259" s="30">
        <v>120</v>
      </c>
      <c r="K259" s="27">
        <v>96000.01</v>
      </c>
      <c r="L259" s="17">
        <v>11520</v>
      </c>
      <c r="M259" s="18" t="s">
        <v>178</v>
      </c>
    </row>
    <row r="260" spans="1:13" s="26" customFormat="1" ht="47.25" x14ac:dyDescent="0.25">
      <c r="A260" s="14">
        <v>23</v>
      </c>
      <c r="B260" s="14" t="s">
        <v>417</v>
      </c>
      <c r="C260" s="15" t="s">
        <v>657</v>
      </c>
      <c r="D260" s="15" t="s">
        <v>208</v>
      </c>
      <c r="E260" s="14" t="s">
        <v>633</v>
      </c>
      <c r="F260" s="21">
        <v>231110081795161</v>
      </c>
      <c r="G260" s="35" t="s">
        <v>658</v>
      </c>
      <c r="H260" s="36">
        <v>203526175</v>
      </c>
      <c r="I260" s="24" t="s">
        <v>27</v>
      </c>
      <c r="J260" s="30">
        <v>4000</v>
      </c>
      <c r="K260" s="27">
        <v>3200</v>
      </c>
      <c r="L260" s="17">
        <v>12800</v>
      </c>
      <c r="M260" s="18" t="s">
        <v>178</v>
      </c>
    </row>
    <row r="261" spans="1:13" s="42" customFormat="1" ht="15.75" x14ac:dyDescent="0.25">
      <c r="A261" s="38" t="s">
        <v>350</v>
      </c>
      <c r="B261" s="39" t="s">
        <v>350</v>
      </c>
      <c r="C261" s="40" t="s">
        <v>351</v>
      </c>
      <c r="D261" s="43" t="s">
        <v>350</v>
      </c>
      <c r="E261" s="41" t="s">
        <v>350</v>
      </c>
      <c r="F261" s="38" t="s">
        <v>350</v>
      </c>
      <c r="G261" s="40" t="s">
        <v>350</v>
      </c>
      <c r="H261" s="40" t="s">
        <v>350</v>
      </c>
      <c r="I261" s="40" t="s">
        <v>350</v>
      </c>
      <c r="J261" s="40" t="s">
        <v>350</v>
      </c>
      <c r="K261" s="40" t="s">
        <v>350</v>
      </c>
      <c r="L261" s="41">
        <f>SUM(L238:L260)</f>
        <v>126759.8</v>
      </c>
      <c r="M261" s="40"/>
    </row>
    <row r="262" spans="1:13" s="26" customFormat="1" ht="47.25" x14ac:dyDescent="0.25">
      <c r="A262" s="14">
        <v>1</v>
      </c>
      <c r="B262" s="14" t="s">
        <v>91</v>
      </c>
      <c r="C262" s="15" t="s">
        <v>40</v>
      </c>
      <c r="D262" s="15" t="s">
        <v>208</v>
      </c>
      <c r="E262" s="14" t="s">
        <v>17</v>
      </c>
      <c r="F262" s="21" t="s">
        <v>659</v>
      </c>
      <c r="G262" s="35" t="s">
        <v>660</v>
      </c>
      <c r="H262" s="36">
        <v>202660390</v>
      </c>
      <c r="I262" s="24" t="s">
        <v>18</v>
      </c>
      <c r="J262" s="30">
        <v>220</v>
      </c>
      <c r="K262" s="27">
        <v>48318</v>
      </c>
      <c r="L262" s="17">
        <f t="shared" ref="L262:L273" si="14">+K262*J262/1000</f>
        <v>10629.96</v>
      </c>
      <c r="M262" s="18" t="s">
        <v>661</v>
      </c>
    </row>
    <row r="263" spans="1:13" s="26" customFormat="1" ht="47.25" x14ac:dyDescent="0.25">
      <c r="A263" s="14">
        <v>2</v>
      </c>
      <c r="B263" s="14" t="s">
        <v>220</v>
      </c>
      <c r="C263" s="15" t="s">
        <v>662</v>
      </c>
      <c r="D263" s="15" t="s">
        <v>208</v>
      </c>
      <c r="E263" s="14" t="s">
        <v>17</v>
      </c>
      <c r="F263" s="21" t="s">
        <v>663</v>
      </c>
      <c r="G263" s="35" t="s">
        <v>664</v>
      </c>
      <c r="H263" s="36">
        <v>308628137</v>
      </c>
      <c r="I263" s="24" t="s">
        <v>20</v>
      </c>
      <c r="J263" s="30">
        <v>5</v>
      </c>
      <c r="K263" s="27">
        <v>150000</v>
      </c>
      <c r="L263" s="17">
        <f t="shared" si="14"/>
        <v>750</v>
      </c>
      <c r="M263" s="18" t="s">
        <v>661</v>
      </c>
    </row>
    <row r="264" spans="1:13" s="26" customFormat="1" ht="31.5" x14ac:dyDescent="0.25">
      <c r="A264" s="14">
        <v>3</v>
      </c>
      <c r="B264" s="14" t="s">
        <v>220</v>
      </c>
      <c r="C264" s="15" t="s">
        <v>665</v>
      </c>
      <c r="D264" s="15" t="s">
        <v>277</v>
      </c>
      <c r="E264" s="14" t="s">
        <v>17</v>
      </c>
      <c r="F264" s="21" t="s">
        <v>666</v>
      </c>
      <c r="G264" s="35" t="s">
        <v>667</v>
      </c>
      <c r="H264" s="36">
        <v>309529955</v>
      </c>
      <c r="I264" s="24" t="s">
        <v>20</v>
      </c>
      <c r="J264" s="30">
        <v>100</v>
      </c>
      <c r="K264" s="27">
        <v>5777</v>
      </c>
      <c r="L264" s="17">
        <f t="shared" si="14"/>
        <v>577.70000000000005</v>
      </c>
      <c r="M264" s="18" t="s">
        <v>661</v>
      </c>
    </row>
    <row r="265" spans="1:13" s="26" customFormat="1" ht="31.5" x14ac:dyDescent="0.25">
      <c r="A265" s="14">
        <v>4</v>
      </c>
      <c r="B265" s="14" t="s">
        <v>220</v>
      </c>
      <c r="C265" s="15" t="s">
        <v>668</v>
      </c>
      <c r="D265" s="15" t="s">
        <v>277</v>
      </c>
      <c r="E265" s="14" t="s">
        <v>17</v>
      </c>
      <c r="F265" s="21" t="s">
        <v>669</v>
      </c>
      <c r="G265" s="35" t="s">
        <v>26</v>
      </c>
      <c r="H265" s="36">
        <v>306089114</v>
      </c>
      <c r="I265" s="24" t="s">
        <v>39</v>
      </c>
      <c r="J265" s="30">
        <v>100</v>
      </c>
      <c r="K265" s="27">
        <v>2800</v>
      </c>
      <c r="L265" s="17">
        <f t="shared" si="14"/>
        <v>280</v>
      </c>
      <c r="M265" s="18" t="s">
        <v>661</v>
      </c>
    </row>
    <row r="266" spans="1:13" s="26" customFormat="1" ht="47.25" x14ac:dyDescent="0.25">
      <c r="A266" s="14">
        <v>5</v>
      </c>
      <c r="B266" s="14" t="s">
        <v>220</v>
      </c>
      <c r="C266" s="15" t="s">
        <v>670</v>
      </c>
      <c r="D266" s="15" t="s">
        <v>208</v>
      </c>
      <c r="E266" s="14" t="s">
        <v>17</v>
      </c>
      <c r="F266" s="21" t="s">
        <v>671</v>
      </c>
      <c r="G266" s="35" t="s">
        <v>672</v>
      </c>
      <c r="H266" s="36">
        <v>307397600</v>
      </c>
      <c r="I266" s="24" t="s">
        <v>673</v>
      </c>
      <c r="J266" s="30">
        <v>100</v>
      </c>
      <c r="K266" s="27">
        <v>5890</v>
      </c>
      <c r="L266" s="17">
        <f t="shared" si="14"/>
        <v>589</v>
      </c>
      <c r="M266" s="18" t="s">
        <v>661</v>
      </c>
    </row>
    <row r="267" spans="1:13" s="26" customFormat="1" ht="47.25" x14ac:dyDescent="0.25">
      <c r="A267" s="14">
        <v>6</v>
      </c>
      <c r="B267" s="14" t="s">
        <v>313</v>
      </c>
      <c r="C267" s="15" t="s">
        <v>40</v>
      </c>
      <c r="D267" s="15" t="s">
        <v>208</v>
      </c>
      <c r="E267" s="14" t="s">
        <v>17</v>
      </c>
      <c r="F267" s="21" t="s">
        <v>674</v>
      </c>
      <c r="G267" s="35" t="s">
        <v>675</v>
      </c>
      <c r="H267" s="36">
        <v>310020659</v>
      </c>
      <c r="I267" s="24" t="s">
        <v>18</v>
      </c>
      <c r="J267" s="30">
        <v>220</v>
      </c>
      <c r="K267" s="27">
        <v>44250</v>
      </c>
      <c r="L267" s="17">
        <f t="shared" si="14"/>
        <v>9735</v>
      </c>
      <c r="M267" s="18" t="s">
        <v>661</v>
      </c>
    </row>
    <row r="268" spans="1:13" s="26" customFormat="1" ht="47.25" x14ac:dyDescent="0.25">
      <c r="A268" s="14">
        <v>7</v>
      </c>
      <c r="B268" s="14" t="s">
        <v>313</v>
      </c>
      <c r="C268" s="15" t="s">
        <v>676</v>
      </c>
      <c r="D268" s="15" t="s">
        <v>208</v>
      </c>
      <c r="E268" s="14" t="s">
        <v>17</v>
      </c>
      <c r="F268" s="21" t="s">
        <v>677</v>
      </c>
      <c r="G268" s="35" t="s">
        <v>678</v>
      </c>
      <c r="H268" s="36">
        <v>207132957</v>
      </c>
      <c r="I268" s="24" t="s">
        <v>20</v>
      </c>
      <c r="J268" s="30">
        <v>2000</v>
      </c>
      <c r="K268" s="27">
        <v>4812</v>
      </c>
      <c r="L268" s="17">
        <f t="shared" si="14"/>
        <v>9624</v>
      </c>
      <c r="M268" s="18" t="s">
        <v>661</v>
      </c>
    </row>
    <row r="269" spans="1:13" s="26" customFormat="1" ht="47.25" x14ac:dyDescent="0.25">
      <c r="A269" s="14">
        <v>8</v>
      </c>
      <c r="B269" s="14" t="s">
        <v>313</v>
      </c>
      <c r="C269" s="15" t="s">
        <v>676</v>
      </c>
      <c r="D269" s="15" t="s">
        <v>208</v>
      </c>
      <c r="E269" s="14" t="s">
        <v>17</v>
      </c>
      <c r="F269" s="21" t="s">
        <v>679</v>
      </c>
      <c r="G269" s="35" t="s">
        <v>678</v>
      </c>
      <c r="H269" s="36">
        <v>207132957</v>
      </c>
      <c r="I269" s="24" t="s">
        <v>20</v>
      </c>
      <c r="J269" s="30">
        <v>2000</v>
      </c>
      <c r="K269" s="27">
        <v>4810</v>
      </c>
      <c r="L269" s="17">
        <f t="shared" si="14"/>
        <v>9620</v>
      </c>
      <c r="M269" s="18" t="s">
        <v>661</v>
      </c>
    </row>
    <row r="270" spans="1:13" s="26" customFormat="1" ht="31.5" x14ac:dyDescent="0.25">
      <c r="A270" s="14">
        <v>9</v>
      </c>
      <c r="B270" s="14" t="s">
        <v>313</v>
      </c>
      <c r="C270" s="15" t="s">
        <v>676</v>
      </c>
      <c r="D270" s="15" t="s">
        <v>277</v>
      </c>
      <c r="E270" s="14" t="s">
        <v>17</v>
      </c>
      <c r="F270" s="21" t="s">
        <v>680</v>
      </c>
      <c r="G270" s="35" t="s">
        <v>678</v>
      </c>
      <c r="H270" s="36">
        <v>207132957</v>
      </c>
      <c r="I270" s="24" t="s">
        <v>20</v>
      </c>
      <c r="J270" s="30">
        <v>1600</v>
      </c>
      <c r="K270" s="27">
        <v>4811</v>
      </c>
      <c r="L270" s="17">
        <f t="shared" si="14"/>
        <v>7697.6</v>
      </c>
      <c r="M270" s="18" t="s">
        <v>661</v>
      </c>
    </row>
    <row r="271" spans="1:13" s="26" customFormat="1" ht="31.5" x14ac:dyDescent="0.25">
      <c r="A271" s="14">
        <v>10</v>
      </c>
      <c r="B271" s="14" t="s">
        <v>313</v>
      </c>
      <c r="C271" s="15" t="s">
        <v>269</v>
      </c>
      <c r="D271" s="15" t="s">
        <v>277</v>
      </c>
      <c r="E271" s="14" t="s">
        <v>17</v>
      </c>
      <c r="F271" s="21" t="s">
        <v>681</v>
      </c>
      <c r="G271" s="35" t="s">
        <v>682</v>
      </c>
      <c r="H271" s="36">
        <v>306828142</v>
      </c>
      <c r="I271" s="24" t="s">
        <v>683</v>
      </c>
      <c r="J271" s="30">
        <v>100</v>
      </c>
      <c r="K271" s="27">
        <v>5700</v>
      </c>
      <c r="L271" s="17">
        <f t="shared" si="14"/>
        <v>570</v>
      </c>
      <c r="M271" s="18" t="s">
        <v>661</v>
      </c>
    </row>
    <row r="272" spans="1:13" s="26" customFormat="1" ht="31.5" x14ac:dyDescent="0.25">
      <c r="A272" s="14">
        <v>11</v>
      </c>
      <c r="B272" s="14" t="s">
        <v>313</v>
      </c>
      <c r="C272" s="15" t="s">
        <v>684</v>
      </c>
      <c r="D272" s="15" t="s">
        <v>277</v>
      </c>
      <c r="E272" s="14" t="s">
        <v>17</v>
      </c>
      <c r="F272" s="21" t="s">
        <v>685</v>
      </c>
      <c r="G272" s="35" t="s">
        <v>686</v>
      </c>
      <c r="H272" s="36">
        <v>310240020</v>
      </c>
      <c r="I272" s="24" t="s">
        <v>20</v>
      </c>
      <c r="J272" s="30">
        <v>30</v>
      </c>
      <c r="K272" s="27">
        <v>25000</v>
      </c>
      <c r="L272" s="17">
        <f t="shared" si="14"/>
        <v>750</v>
      </c>
      <c r="M272" s="18" t="s">
        <v>661</v>
      </c>
    </row>
    <row r="273" spans="1:13" s="26" customFormat="1" ht="31.5" x14ac:dyDescent="0.25">
      <c r="A273" s="14">
        <v>12</v>
      </c>
      <c r="B273" s="14" t="s">
        <v>313</v>
      </c>
      <c r="C273" s="15" t="s">
        <v>687</v>
      </c>
      <c r="D273" s="15" t="s">
        <v>277</v>
      </c>
      <c r="E273" s="14" t="s">
        <v>17</v>
      </c>
      <c r="F273" s="21" t="s">
        <v>688</v>
      </c>
      <c r="G273" s="35" t="s">
        <v>228</v>
      </c>
      <c r="H273" s="36">
        <v>303130793</v>
      </c>
      <c r="I273" s="24" t="s">
        <v>20</v>
      </c>
      <c r="J273" s="30">
        <v>100</v>
      </c>
      <c r="K273" s="27">
        <v>10000</v>
      </c>
      <c r="L273" s="17">
        <f t="shared" si="14"/>
        <v>1000</v>
      </c>
      <c r="M273" s="18" t="s">
        <v>661</v>
      </c>
    </row>
    <row r="274" spans="1:13" s="42" customFormat="1" ht="15.75" x14ac:dyDescent="0.25">
      <c r="A274" s="38" t="s">
        <v>350</v>
      </c>
      <c r="B274" s="39" t="s">
        <v>350</v>
      </c>
      <c r="C274" s="40" t="s">
        <v>351</v>
      </c>
      <c r="D274" s="43" t="s">
        <v>350</v>
      </c>
      <c r="E274" s="41" t="s">
        <v>350</v>
      </c>
      <c r="F274" s="38" t="s">
        <v>350</v>
      </c>
      <c r="G274" s="40" t="s">
        <v>350</v>
      </c>
      <c r="H274" s="40" t="s">
        <v>350</v>
      </c>
      <c r="I274" s="40" t="s">
        <v>350</v>
      </c>
      <c r="J274" s="40" t="s">
        <v>350</v>
      </c>
      <c r="K274" s="40" t="s">
        <v>350</v>
      </c>
      <c r="L274" s="41">
        <f>SUM(L262:L273)</f>
        <v>51823.26</v>
      </c>
      <c r="M274" s="40"/>
    </row>
    <row r="275" spans="1:13" s="26" customFormat="1" ht="47.25" x14ac:dyDescent="0.25">
      <c r="A275" s="14">
        <v>1</v>
      </c>
      <c r="B275" s="14" t="s">
        <v>276</v>
      </c>
      <c r="C275" s="15" t="s">
        <v>179</v>
      </c>
      <c r="D275" s="15" t="s">
        <v>73</v>
      </c>
      <c r="E275" s="14" t="s">
        <v>17</v>
      </c>
      <c r="F275" s="21" t="s">
        <v>180</v>
      </c>
      <c r="G275" s="35" t="s">
        <v>181</v>
      </c>
      <c r="H275" s="36" t="s">
        <v>182</v>
      </c>
      <c r="I275" s="24" t="s">
        <v>20</v>
      </c>
      <c r="J275" s="30">
        <v>500</v>
      </c>
      <c r="K275" s="27">
        <v>440</v>
      </c>
      <c r="L275" s="17">
        <f>J275*K275/1000</f>
        <v>220</v>
      </c>
      <c r="M275" s="18" t="s">
        <v>195</v>
      </c>
    </row>
    <row r="276" spans="1:13" s="25" customFormat="1" ht="15.75" x14ac:dyDescent="0.25">
      <c r="A276" s="50">
        <v>2</v>
      </c>
      <c r="B276" s="52" t="s">
        <v>276</v>
      </c>
      <c r="C276" s="44" t="s">
        <v>13</v>
      </c>
      <c r="D276" s="54" t="s">
        <v>689</v>
      </c>
      <c r="E276" s="52" t="s">
        <v>76</v>
      </c>
      <c r="F276" s="52" t="s">
        <v>183</v>
      </c>
      <c r="G276" s="52" t="s">
        <v>184</v>
      </c>
      <c r="H276" s="46" t="s">
        <v>185</v>
      </c>
      <c r="I276" s="44" t="s">
        <v>20</v>
      </c>
      <c r="J276" s="44">
        <v>600</v>
      </c>
      <c r="K276" s="44">
        <v>1200</v>
      </c>
      <c r="L276" s="45">
        <f>+J276*K276/1000</f>
        <v>720</v>
      </c>
      <c r="M276" s="48" t="s">
        <v>195</v>
      </c>
    </row>
    <row r="277" spans="1:13" s="25" customFormat="1" ht="15.75" x14ac:dyDescent="0.25">
      <c r="A277" s="51"/>
      <c r="B277" s="53"/>
      <c r="C277" s="44" t="s">
        <v>13</v>
      </c>
      <c r="D277" s="55"/>
      <c r="E277" s="53"/>
      <c r="F277" s="53"/>
      <c r="G277" s="53"/>
      <c r="H277" s="47"/>
      <c r="I277" s="44" t="s">
        <v>20</v>
      </c>
      <c r="J277" s="44">
        <v>600</v>
      </c>
      <c r="K277" s="44">
        <v>3800</v>
      </c>
      <c r="L277" s="45">
        <f>+J277*K277/1000</f>
        <v>2280</v>
      </c>
      <c r="M277" s="49"/>
    </row>
    <row r="278" spans="1:13" s="26" customFormat="1" ht="31.5" x14ac:dyDescent="0.25">
      <c r="A278" s="14">
        <v>3</v>
      </c>
      <c r="B278" s="14" t="s">
        <v>276</v>
      </c>
      <c r="C278" s="15" t="s">
        <v>186</v>
      </c>
      <c r="D278" s="15" t="s">
        <v>31</v>
      </c>
      <c r="E278" s="14" t="s">
        <v>75</v>
      </c>
      <c r="F278" s="21" t="s">
        <v>187</v>
      </c>
      <c r="G278" s="35" t="s">
        <v>188</v>
      </c>
      <c r="H278" s="36" t="s">
        <v>189</v>
      </c>
      <c r="I278" s="24" t="s">
        <v>20</v>
      </c>
      <c r="J278" s="30">
        <v>50</v>
      </c>
      <c r="K278" s="27">
        <v>1840</v>
      </c>
      <c r="L278" s="17">
        <f t="shared" ref="L278:L290" si="15">+J278*K278/1000</f>
        <v>92</v>
      </c>
      <c r="M278" s="18" t="s">
        <v>195</v>
      </c>
    </row>
    <row r="279" spans="1:13" s="26" customFormat="1" ht="31.5" x14ac:dyDescent="0.25">
      <c r="A279" s="14">
        <v>4</v>
      </c>
      <c r="B279" s="14" t="s">
        <v>276</v>
      </c>
      <c r="C279" s="15" t="s">
        <v>74</v>
      </c>
      <c r="D279" s="15" t="s">
        <v>31</v>
      </c>
      <c r="E279" s="14" t="s">
        <v>17</v>
      </c>
      <c r="F279" s="21" t="s">
        <v>190</v>
      </c>
      <c r="G279" s="35" t="s">
        <v>80</v>
      </c>
      <c r="H279" s="36" t="s">
        <v>191</v>
      </c>
      <c r="I279" s="24" t="s">
        <v>20</v>
      </c>
      <c r="J279" s="30">
        <v>50</v>
      </c>
      <c r="K279" s="27">
        <v>49000</v>
      </c>
      <c r="L279" s="17">
        <f t="shared" si="15"/>
        <v>2450</v>
      </c>
      <c r="M279" s="18" t="s">
        <v>195</v>
      </c>
    </row>
    <row r="280" spans="1:13" s="26" customFormat="1" ht="31.5" x14ac:dyDescent="0.25">
      <c r="A280" s="14">
        <v>5</v>
      </c>
      <c r="B280" s="14" t="s">
        <v>276</v>
      </c>
      <c r="C280" s="15" t="s">
        <v>74</v>
      </c>
      <c r="D280" s="15" t="s">
        <v>31</v>
      </c>
      <c r="E280" s="14" t="s">
        <v>17</v>
      </c>
      <c r="F280" s="21" t="s">
        <v>690</v>
      </c>
      <c r="G280" s="35" t="s">
        <v>80</v>
      </c>
      <c r="H280" s="36" t="s">
        <v>191</v>
      </c>
      <c r="I280" s="24" t="s">
        <v>20</v>
      </c>
      <c r="J280" s="30">
        <v>27</v>
      </c>
      <c r="K280" s="27">
        <v>49200</v>
      </c>
      <c r="L280" s="17">
        <f t="shared" si="15"/>
        <v>1328.4</v>
      </c>
      <c r="M280" s="18" t="s">
        <v>195</v>
      </c>
    </row>
    <row r="281" spans="1:13" s="26" customFormat="1" ht="47.25" x14ac:dyDescent="0.25">
      <c r="A281" s="14">
        <v>6</v>
      </c>
      <c r="B281" s="14" t="s">
        <v>276</v>
      </c>
      <c r="C281" s="15" t="s">
        <v>192</v>
      </c>
      <c r="D281" s="15" t="s">
        <v>73</v>
      </c>
      <c r="E281" s="14" t="s">
        <v>17</v>
      </c>
      <c r="F281" s="21" t="s">
        <v>193</v>
      </c>
      <c r="G281" s="35" t="s">
        <v>194</v>
      </c>
      <c r="H281" s="36">
        <v>306026334</v>
      </c>
      <c r="I281" s="24" t="s">
        <v>20</v>
      </c>
      <c r="J281" s="30">
        <v>2</v>
      </c>
      <c r="K281" s="27">
        <v>110000</v>
      </c>
      <c r="L281" s="17">
        <f t="shared" si="15"/>
        <v>220</v>
      </c>
      <c r="M281" s="18" t="s">
        <v>195</v>
      </c>
    </row>
    <row r="282" spans="1:13" s="26" customFormat="1" ht="31.5" x14ac:dyDescent="0.25">
      <c r="A282" s="14">
        <v>7</v>
      </c>
      <c r="B282" s="14" t="s">
        <v>278</v>
      </c>
      <c r="C282" s="15" t="s">
        <v>691</v>
      </c>
      <c r="D282" s="15" t="s">
        <v>31</v>
      </c>
      <c r="E282" s="14" t="s">
        <v>17</v>
      </c>
      <c r="F282" s="21" t="s">
        <v>692</v>
      </c>
      <c r="G282" s="35" t="s">
        <v>693</v>
      </c>
      <c r="H282" s="36">
        <v>309046354</v>
      </c>
      <c r="I282" s="24" t="s">
        <v>20</v>
      </c>
      <c r="J282" s="30">
        <v>10</v>
      </c>
      <c r="K282" s="27">
        <v>13000</v>
      </c>
      <c r="L282" s="17">
        <f t="shared" si="15"/>
        <v>130</v>
      </c>
      <c r="M282" s="18" t="s">
        <v>195</v>
      </c>
    </row>
    <row r="283" spans="1:13" s="26" customFormat="1" ht="31.5" x14ac:dyDescent="0.25">
      <c r="A283" s="14">
        <v>8</v>
      </c>
      <c r="B283" s="14" t="s">
        <v>278</v>
      </c>
      <c r="C283" s="15" t="s">
        <v>694</v>
      </c>
      <c r="D283" s="15" t="s">
        <v>31</v>
      </c>
      <c r="E283" s="14" t="s">
        <v>17</v>
      </c>
      <c r="F283" s="21" t="s">
        <v>695</v>
      </c>
      <c r="G283" s="35" t="s">
        <v>188</v>
      </c>
      <c r="H283" s="36">
        <v>204774500</v>
      </c>
      <c r="I283" s="24" t="s">
        <v>20</v>
      </c>
      <c r="J283" s="30">
        <v>2</v>
      </c>
      <c r="K283" s="27">
        <v>59100</v>
      </c>
      <c r="L283" s="17">
        <f t="shared" si="15"/>
        <v>118.2</v>
      </c>
      <c r="M283" s="18" t="s">
        <v>195</v>
      </c>
    </row>
    <row r="284" spans="1:13" s="26" customFormat="1" ht="31.5" x14ac:dyDescent="0.25">
      <c r="A284" s="14">
        <v>9</v>
      </c>
      <c r="B284" s="14" t="s">
        <v>278</v>
      </c>
      <c r="C284" s="15" t="s">
        <v>696</v>
      </c>
      <c r="D284" s="15" t="s">
        <v>31</v>
      </c>
      <c r="E284" s="14" t="s">
        <v>17</v>
      </c>
      <c r="F284" s="21" t="s">
        <v>697</v>
      </c>
      <c r="G284" s="35" t="s">
        <v>188</v>
      </c>
      <c r="H284" s="36">
        <v>204774500</v>
      </c>
      <c r="I284" s="24" t="s">
        <v>20</v>
      </c>
      <c r="J284" s="30">
        <v>10</v>
      </c>
      <c r="K284" s="27">
        <v>12400</v>
      </c>
      <c r="L284" s="17">
        <f t="shared" si="15"/>
        <v>124</v>
      </c>
      <c r="M284" s="18" t="s">
        <v>195</v>
      </c>
    </row>
    <row r="285" spans="1:13" s="26" customFormat="1" ht="31.5" x14ac:dyDescent="0.25">
      <c r="A285" s="14">
        <v>10</v>
      </c>
      <c r="B285" s="14" t="s">
        <v>278</v>
      </c>
      <c r="C285" s="15" t="s">
        <v>698</v>
      </c>
      <c r="D285" s="15" t="s">
        <v>31</v>
      </c>
      <c r="E285" s="14" t="s">
        <v>17</v>
      </c>
      <c r="F285" s="21" t="s">
        <v>699</v>
      </c>
      <c r="G285" s="35" t="s">
        <v>188</v>
      </c>
      <c r="H285" s="36">
        <v>204774500</v>
      </c>
      <c r="I285" s="24" t="s">
        <v>20</v>
      </c>
      <c r="J285" s="30">
        <v>10</v>
      </c>
      <c r="K285" s="27">
        <v>10904</v>
      </c>
      <c r="L285" s="17">
        <f t="shared" si="15"/>
        <v>109.04</v>
      </c>
      <c r="M285" s="18" t="s">
        <v>195</v>
      </c>
    </row>
    <row r="286" spans="1:13" s="26" customFormat="1" ht="47.25" x14ac:dyDescent="0.25">
      <c r="A286" s="14">
        <v>11</v>
      </c>
      <c r="B286" s="14" t="s">
        <v>278</v>
      </c>
      <c r="C286" s="15" t="s">
        <v>700</v>
      </c>
      <c r="D286" s="15" t="s">
        <v>73</v>
      </c>
      <c r="E286" s="14" t="s">
        <v>17</v>
      </c>
      <c r="F286" s="21" t="s">
        <v>701</v>
      </c>
      <c r="G286" s="35" t="s">
        <v>702</v>
      </c>
      <c r="H286" s="36">
        <v>303055063</v>
      </c>
      <c r="I286" s="24" t="s">
        <v>20</v>
      </c>
      <c r="J286" s="30">
        <v>400</v>
      </c>
      <c r="K286" s="27">
        <v>1372</v>
      </c>
      <c r="L286" s="17">
        <f t="shared" si="15"/>
        <v>548.79999999999995</v>
      </c>
      <c r="M286" s="18" t="s">
        <v>195</v>
      </c>
    </row>
    <row r="287" spans="1:13" s="26" customFormat="1" ht="47.25" x14ac:dyDescent="0.25">
      <c r="A287" s="14">
        <v>12</v>
      </c>
      <c r="B287" s="14" t="s">
        <v>278</v>
      </c>
      <c r="C287" s="15" t="s">
        <v>703</v>
      </c>
      <c r="D287" s="15" t="s">
        <v>73</v>
      </c>
      <c r="E287" s="14" t="s">
        <v>17</v>
      </c>
      <c r="F287" s="21" t="s">
        <v>704</v>
      </c>
      <c r="G287" s="35" t="s">
        <v>705</v>
      </c>
      <c r="H287" s="36" t="s">
        <v>191</v>
      </c>
      <c r="I287" s="24" t="s">
        <v>20</v>
      </c>
      <c r="J287" s="30">
        <v>100</v>
      </c>
      <c r="K287" s="27">
        <v>47200</v>
      </c>
      <c r="L287" s="17">
        <f t="shared" si="15"/>
        <v>4720</v>
      </c>
      <c r="M287" s="18" t="s">
        <v>195</v>
      </c>
    </row>
    <row r="288" spans="1:13" s="26" customFormat="1" ht="47.25" x14ac:dyDescent="0.25">
      <c r="A288" s="14">
        <v>13</v>
      </c>
      <c r="B288" s="14" t="s">
        <v>278</v>
      </c>
      <c r="C288" s="15" t="s">
        <v>706</v>
      </c>
      <c r="D288" s="15" t="s">
        <v>73</v>
      </c>
      <c r="E288" s="14" t="s">
        <v>17</v>
      </c>
      <c r="F288" s="21" t="s">
        <v>707</v>
      </c>
      <c r="G288" s="35" t="s">
        <v>708</v>
      </c>
      <c r="H288" s="36">
        <v>302920602</v>
      </c>
      <c r="I288" s="24" t="s">
        <v>20</v>
      </c>
      <c r="J288" s="30">
        <v>500</v>
      </c>
      <c r="K288" s="27">
        <v>1777</v>
      </c>
      <c r="L288" s="17">
        <f t="shared" si="15"/>
        <v>888.5</v>
      </c>
      <c r="M288" s="18" t="s">
        <v>195</v>
      </c>
    </row>
    <row r="289" spans="1:13" s="26" customFormat="1" ht="47.25" x14ac:dyDescent="0.25">
      <c r="A289" s="14">
        <v>14</v>
      </c>
      <c r="B289" s="14" t="s">
        <v>278</v>
      </c>
      <c r="C289" s="15" t="s">
        <v>92</v>
      </c>
      <c r="D289" s="15" t="s">
        <v>73</v>
      </c>
      <c r="E289" s="14" t="s">
        <v>17</v>
      </c>
      <c r="F289" s="21" t="s">
        <v>709</v>
      </c>
      <c r="G289" s="35" t="s">
        <v>710</v>
      </c>
      <c r="H289" s="36">
        <v>30804854340045</v>
      </c>
      <c r="I289" s="24" t="s">
        <v>20</v>
      </c>
      <c r="J289" s="30">
        <v>200</v>
      </c>
      <c r="K289" s="27">
        <v>1537</v>
      </c>
      <c r="L289" s="17">
        <f t="shared" si="15"/>
        <v>307.39999999999998</v>
      </c>
      <c r="M289" s="18" t="s">
        <v>195</v>
      </c>
    </row>
    <row r="290" spans="1:13" s="26" customFormat="1" ht="47.25" x14ac:dyDescent="0.25">
      <c r="A290" s="14">
        <v>15</v>
      </c>
      <c r="B290" s="14" t="s">
        <v>417</v>
      </c>
      <c r="C290" s="15" t="s">
        <v>711</v>
      </c>
      <c r="D290" s="15" t="s">
        <v>73</v>
      </c>
      <c r="E290" s="14" t="s">
        <v>17</v>
      </c>
      <c r="F290" s="21" t="s">
        <v>712</v>
      </c>
      <c r="G290" s="35" t="s">
        <v>713</v>
      </c>
      <c r="H290" s="36" t="s">
        <v>714</v>
      </c>
      <c r="I290" s="24" t="s">
        <v>20</v>
      </c>
      <c r="J290" s="30">
        <v>10</v>
      </c>
      <c r="K290" s="27">
        <v>22656</v>
      </c>
      <c r="L290" s="17">
        <f t="shared" si="15"/>
        <v>226.56</v>
      </c>
      <c r="M290" s="18" t="s">
        <v>195</v>
      </c>
    </row>
    <row r="291" spans="1:13" s="26" customFormat="1" ht="47.25" x14ac:dyDescent="0.25">
      <c r="A291" s="14">
        <v>16</v>
      </c>
      <c r="B291" s="14" t="s">
        <v>417</v>
      </c>
      <c r="C291" s="15" t="s">
        <v>703</v>
      </c>
      <c r="D291" s="15" t="s">
        <v>73</v>
      </c>
      <c r="E291" s="14" t="s">
        <v>17</v>
      </c>
      <c r="F291" s="21" t="s">
        <v>715</v>
      </c>
      <c r="G291" s="35" t="s">
        <v>705</v>
      </c>
      <c r="H291" s="36" t="s">
        <v>191</v>
      </c>
      <c r="I291" s="24" t="s">
        <v>20</v>
      </c>
      <c r="J291" s="30">
        <v>100</v>
      </c>
      <c r="K291" s="27">
        <v>46850</v>
      </c>
      <c r="L291" s="17">
        <v>4685</v>
      </c>
      <c r="M291" s="18" t="s">
        <v>195</v>
      </c>
    </row>
    <row r="292" spans="1:13" s="26" customFormat="1" ht="47.25" x14ac:dyDescent="0.25">
      <c r="A292" s="14">
        <v>17</v>
      </c>
      <c r="B292" s="14" t="s">
        <v>417</v>
      </c>
      <c r="C292" s="15" t="s">
        <v>716</v>
      </c>
      <c r="D292" s="15" t="s">
        <v>73</v>
      </c>
      <c r="E292" s="14" t="s">
        <v>17</v>
      </c>
      <c r="F292" s="21" t="s">
        <v>717</v>
      </c>
      <c r="G292" s="35" t="s">
        <v>718</v>
      </c>
      <c r="H292" s="36">
        <v>308556869</v>
      </c>
      <c r="I292" s="24" t="s">
        <v>20</v>
      </c>
      <c r="J292" s="30">
        <v>100</v>
      </c>
      <c r="K292" s="27">
        <v>2250</v>
      </c>
      <c r="L292" s="17">
        <f t="shared" ref="L292:L293" si="16">+J292*K292/1000</f>
        <v>225</v>
      </c>
      <c r="M292" s="18" t="s">
        <v>195</v>
      </c>
    </row>
    <row r="293" spans="1:13" s="26" customFormat="1" ht="47.25" x14ac:dyDescent="0.25">
      <c r="A293" s="14">
        <v>18</v>
      </c>
      <c r="B293" s="14" t="s">
        <v>417</v>
      </c>
      <c r="C293" s="15" t="s">
        <v>719</v>
      </c>
      <c r="D293" s="15" t="s">
        <v>73</v>
      </c>
      <c r="E293" s="14" t="s">
        <v>17</v>
      </c>
      <c r="F293" s="21" t="s">
        <v>720</v>
      </c>
      <c r="G293" s="35" t="s">
        <v>721</v>
      </c>
      <c r="H293" s="36">
        <v>306982910</v>
      </c>
      <c r="I293" s="24" t="s">
        <v>20</v>
      </c>
      <c r="J293" s="30">
        <v>100</v>
      </c>
      <c r="K293" s="27">
        <v>5222.2</v>
      </c>
      <c r="L293" s="17">
        <f t="shared" si="16"/>
        <v>522.22</v>
      </c>
      <c r="M293" s="18" t="s">
        <v>195</v>
      </c>
    </row>
    <row r="294" spans="1:13" s="42" customFormat="1" ht="15.75" x14ac:dyDescent="0.25">
      <c r="A294" s="38" t="s">
        <v>350</v>
      </c>
      <c r="B294" s="39" t="s">
        <v>350</v>
      </c>
      <c r="C294" s="40" t="s">
        <v>351</v>
      </c>
      <c r="D294" s="43" t="s">
        <v>350</v>
      </c>
      <c r="E294" s="41" t="s">
        <v>350</v>
      </c>
      <c r="F294" s="38" t="s">
        <v>350</v>
      </c>
      <c r="G294" s="40" t="s">
        <v>350</v>
      </c>
      <c r="H294" s="40" t="s">
        <v>350</v>
      </c>
      <c r="I294" s="40" t="s">
        <v>350</v>
      </c>
      <c r="J294" s="40" t="s">
        <v>350</v>
      </c>
      <c r="K294" s="40" t="s">
        <v>350</v>
      </c>
      <c r="L294" s="41">
        <f>SUM(L275:L293)</f>
        <v>19915.12</v>
      </c>
      <c r="M294" s="40"/>
    </row>
    <row r="295" spans="1:13" s="26" customFormat="1" ht="31.5" x14ac:dyDescent="0.25">
      <c r="A295" s="14">
        <v>1</v>
      </c>
      <c r="B295" s="14" t="s">
        <v>722</v>
      </c>
      <c r="C295" s="15" t="s">
        <v>723</v>
      </c>
      <c r="D295" s="15" t="s">
        <v>253</v>
      </c>
      <c r="E295" s="14" t="s">
        <v>17</v>
      </c>
      <c r="F295" s="21" t="s">
        <v>724</v>
      </c>
      <c r="G295" s="35" t="s">
        <v>725</v>
      </c>
      <c r="H295" s="36">
        <v>310221409</v>
      </c>
      <c r="I295" s="24" t="s">
        <v>20</v>
      </c>
      <c r="J295" s="30">
        <v>10</v>
      </c>
      <c r="K295" s="27">
        <v>25000</v>
      </c>
      <c r="L295" s="17">
        <v>250</v>
      </c>
      <c r="M295" s="18" t="s">
        <v>206</v>
      </c>
    </row>
    <row r="296" spans="1:13" s="26" customFormat="1" ht="31.5" x14ac:dyDescent="0.25">
      <c r="A296" s="14">
        <v>2</v>
      </c>
      <c r="B296" s="14" t="s">
        <v>722</v>
      </c>
      <c r="C296" s="15" t="s">
        <v>726</v>
      </c>
      <c r="D296" s="15" t="s">
        <v>253</v>
      </c>
      <c r="E296" s="14" t="s">
        <v>17</v>
      </c>
      <c r="F296" s="21" t="s">
        <v>200</v>
      </c>
      <c r="G296" s="35" t="s">
        <v>61</v>
      </c>
      <c r="H296" s="36">
        <v>201075082</v>
      </c>
      <c r="I296" s="24" t="s">
        <v>18</v>
      </c>
      <c r="J296" s="30">
        <v>13</v>
      </c>
      <c r="K296" s="27">
        <v>58900</v>
      </c>
      <c r="L296" s="17">
        <v>765.7</v>
      </c>
      <c r="M296" s="18" t="s">
        <v>206</v>
      </c>
    </row>
    <row r="297" spans="1:13" s="26" customFormat="1" ht="31.5" x14ac:dyDescent="0.25">
      <c r="A297" s="14">
        <v>3</v>
      </c>
      <c r="B297" s="14" t="s">
        <v>722</v>
      </c>
      <c r="C297" s="15" t="s">
        <v>727</v>
      </c>
      <c r="D297" s="15" t="s">
        <v>253</v>
      </c>
      <c r="E297" s="14" t="s">
        <v>17</v>
      </c>
      <c r="F297" s="21" t="s">
        <v>204</v>
      </c>
      <c r="G297" s="35" t="s">
        <v>197</v>
      </c>
      <c r="H297" s="36">
        <v>309893244</v>
      </c>
      <c r="I297" s="24" t="s">
        <v>39</v>
      </c>
      <c r="J297" s="30">
        <v>20</v>
      </c>
      <c r="K297" s="27">
        <v>6500</v>
      </c>
      <c r="L297" s="17">
        <v>130</v>
      </c>
      <c r="M297" s="18" t="s">
        <v>206</v>
      </c>
    </row>
    <row r="298" spans="1:13" s="26" customFormat="1" ht="47.25" x14ac:dyDescent="0.25">
      <c r="A298" s="14">
        <v>4</v>
      </c>
      <c r="B298" s="14" t="s">
        <v>722</v>
      </c>
      <c r="C298" s="15" t="s">
        <v>726</v>
      </c>
      <c r="D298" s="15" t="s">
        <v>208</v>
      </c>
      <c r="E298" s="14" t="s">
        <v>17</v>
      </c>
      <c r="F298" s="21" t="s">
        <v>199</v>
      </c>
      <c r="G298" s="35" t="s">
        <v>61</v>
      </c>
      <c r="H298" s="36">
        <v>201075082</v>
      </c>
      <c r="I298" s="24" t="s">
        <v>18</v>
      </c>
      <c r="J298" s="30">
        <v>30</v>
      </c>
      <c r="K298" s="27">
        <v>58800</v>
      </c>
      <c r="L298" s="17">
        <v>1764</v>
      </c>
      <c r="M298" s="18" t="s">
        <v>206</v>
      </c>
    </row>
    <row r="299" spans="1:13" s="26" customFormat="1" ht="47.25" x14ac:dyDescent="0.25">
      <c r="A299" s="14">
        <v>5</v>
      </c>
      <c r="B299" s="14" t="s">
        <v>722</v>
      </c>
      <c r="C299" s="15" t="s">
        <v>728</v>
      </c>
      <c r="D299" s="15" t="s">
        <v>208</v>
      </c>
      <c r="E299" s="14" t="s">
        <v>17</v>
      </c>
      <c r="F299" s="21" t="s">
        <v>202</v>
      </c>
      <c r="G299" s="35" t="s">
        <v>64</v>
      </c>
      <c r="H299" s="36">
        <v>308212505</v>
      </c>
      <c r="I299" s="24" t="s">
        <v>18</v>
      </c>
      <c r="J299" s="30">
        <v>5</v>
      </c>
      <c r="K299" s="27">
        <f>165000/5</f>
        <v>33000</v>
      </c>
      <c r="L299" s="17">
        <v>165</v>
      </c>
      <c r="M299" s="18" t="s">
        <v>206</v>
      </c>
    </row>
    <row r="300" spans="1:13" s="26" customFormat="1" ht="31.5" x14ac:dyDescent="0.25">
      <c r="A300" s="14">
        <v>6</v>
      </c>
      <c r="B300" s="14" t="s">
        <v>722</v>
      </c>
      <c r="C300" s="15" t="s">
        <v>729</v>
      </c>
      <c r="D300" s="15" t="s">
        <v>253</v>
      </c>
      <c r="E300" s="14" t="s">
        <v>17</v>
      </c>
      <c r="F300" s="21" t="s">
        <v>201</v>
      </c>
      <c r="G300" s="35" t="s">
        <v>61</v>
      </c>
      <c r="H300" s="36">
        <v>201075082</v>
      </c>
      <c r="I300" s="24" t="s">
        <v>20</v>
      </c>
      <c r="J300" s="30">
        <v>1</v>
      </c>
      <c r="K300" s="27">
        <v>220000</v>
      </c>
      <c r="L300" s="17">
        <v>220</v>
      </c>
      <c r="M300" s="18" t="s">
        <v>206</v>
      </c>
    </row>
    <row r="301" spans="1:13" s="26" customFormat="1" ht="31.5" x14ac:dyDescent="0.25">
      <c r="A301" s="14">
        <v>7</v>
      </c>
      <c r="B301" s="14" t="s">
        <v>722</v>
      </c>
      <c r="C301" s="15" t="s">
        <v>730</v>
      </c>
      <c r="D301" s="15" t="s">
        <v>253</v>
      </c>
      <c r="E301" s="14" t="s">
        <v>17</v>
      </c>
      <c r="F301" s="21" t="s">
        <v>205</v>
      </c>
      <c r="G301" s="35" t="s">
        <v>62</v>
      </c>
      <c r="H301" s="36">
        <v>304321579</v>
      </c>
      <c r="I301" s="24" t="s">
        <v>39</v>
      </c>
      <c r="J301" s="30">
        <v>15</v>
      </c>
      <c r="K301" s="27">
        <f>40500/15</f>
        <v>2700</v>
      </c>
      <c r="L301" s="17">
        <v>40.5</v>
      </c>
      <c r="M301" s="18" t="s">
        <v>206</v>
      </c>
    </row>
    <row r="302" spans="1:13" s="26" customFormat="1" ht="31.5" x14ac:dyDescent="0.25">
      <c r="A302" s="14">
        <v>8</v>
      </c>
      <c r="B302" s="14" t="s">
        <v>722</v>
      </c>
      <c r="C302" s="15" t="s">
        <v>196</v>
      </c>
      <c r="D302" s="15" t="s">
        <v>253</v>
      </c>
      <c r="E302" s="14" t="s">
        <v>17</v>
      </c>
      <c r="F302" s="21" t="s">
        <v>731</v>
      </c>
      <c r="G302" s="35" t="s">
        <v>61</v>
      </c>
      <c r="H302" s="36">
        <v>201075082</v>
      </c>
      <c r="I302" s="24" t="s">
        <v>20</v>
      </c>
      <c r="J302" s="30">
        <v>100</v>
      </c>
      <c r="K302" s="27">
        <f>195000/100</f>
        <v>1950</v>
      </c>
      <c r="L302" s="17">
        <v>195</v>
      </c>
      <c r="M302" s="18" t="s">
        <v>206</v>
      </c>
    </row>
    <row r="303" spans="1:13" s="26" customFormat="1" ht="31.5" x14ac:dyDescent="0.25">
      <c r="A303" s="14">
        <v>9</v>
      </c>
      <c r="B303" s="14" t="s">
        <v>722</v>
      </c>
      <c r="C303" s="15" t="s">
        <v>732</v>
      </c>
      <c r="D303" s="15" t="s">
        <v>253</v>
      </c>
      <c r="E303" s="14" t="s">
        <v>17</v>
      </c>
      <c r="F303" s="21" t="s">
        <v>733</v>
      </c>
      <c r="G303" s="35" t="s">
        <v>62</v>
      </c>
      <c r="H303" s="36">
        <v>304321579</v>
      </c>
      <c r="I303" s="24" t="s">
        <v>20</v>
      </c>
      <c r="J303" s="30">
        <v>5</v>
      </c>
      <c r="K303" s="27">
        <f>187500/5</f>
        <v>37500</v>
      </c>
      <c r="L303" s="17">
        <v>187.5</v>
      </c>
      <c r="M303" s="18" t="s">
        <v>206</v>
      </c>
    </row>
    <row r="304" spans="1:13" s="26" customFormat="1" ht="31.5" x14ac:dyDescent="0.25">
      <c r="A304" s="14">
        <v>10</v>
      </c>
      <c r="B304" s="14" t="s">
        <v>722</v>
      </c>
      <c r="C304" s="15" t="s">
        <v>726</v>
      </c>
      <c r="D304" s="15" t="s">
        <v>253</v>
      </c>
      <c r="E304" s="14" t="s">
        <v>17</v>
      </c>
      <c r="F304" s="21" t="s">
        <v>203</v>
      </c>
      <c r="G304" s="35" t="s">
        <v>61</v>
      </c>
      <c r="H304" s="36">
        <v>201075082</v>
      </c>
      <c r="I304" s="24" t="s">
        <v>18</v>
      </c>
      <c r="J304" s="30">
        <v>13</v>
      </c>
      <c r="K304" s="27">
        <f>765700/13</f>
        <v>58900</v>
      </c>
      <c r="L304" s="17">
        <v>765.7</v>
      </c>
      <c r="M304" s="18" t="s">
        <v>206</v>
      </c>
    </row>
    <row r="305" spans="1:13" s="26" customFormat="1" ht="31.5" x14ac:dyDescent="0.25">
      <c r="A305" s="14">
        <v>11</v>
      </c>
      <c r="B305" s="14" t="s">
        <v>734</v>
      </c>
      <c r="C305" s="15" t="s">
        <v>22</v>
      </c>
      <c r="D305" s="15" t="s">
        <v>253</v>
      </c>
      <c r="E305" s="14" t="s">
        <v>17</v>
      </c>
      <c r="F305" s="21" t="s">
        <v>735</v>
      </c>
      <c r="G305" s="35" t="s">
        <v>61</v>
      </c>
      <c r="H305" s="36">
        <v>201075082</v>
      </c>
      <c r="I305" s="24" t="s">
        <v>18</v>
      </c>
      <c r="J305" s="30">
        <v>10</v>
      </c>
      <c r="K305" s="27">
        <f>524950/10</f>
        <v>52495</v>
      </c>
      <c r="L305" s="17">
        <v>524.95000000000005</v>
      </c>
      <c r="M305" s="18" t="s">
        <v>206</v>
      </c>
    </row>
    <row r="306" spans="1:13" s="26" customFormat="1" ht="47.25" x14ac:dyDescent="0.25">
      <c r="A306" s="14">
        <v>12</v>
      </c>
      <c r="B306" s="14" t="s">
        <v>734</v>
      </c>
      <c r="C306" s="15" t="s">
        <v>22</v>
      </c>
      <c r="D306" s="15" t="s">
        <v>208</v>
      </c>
      <c r="E306" s="14" t="s">
        <v>17</v>
      </c>
      <c r="F306" s="21" t="s">
        <v>736</v>
      </c>
      <c r="G306" s="35" t="s">
        <v>61</v>
      </c>
      <c r="H306" s="36">
        <v>201075082</v>
      </c>
      <c r="I306" s="24" t="s">
        <v>18</v>
      </c>
      <c r="J306" s="30">
        <v>65</v>
      </c>
      <c r="K306" s="27">
        <f>3379675/65</f>
        <v>51995</v>
      </c>
      <c r="L306" s="17">
        <v>3379.6750000000002</v>
      </c>
      <c r="M306" s="18" t="s">
        <v>206</v>
      </c>
    </row>
    <row r="307" spans="1:13" s="26" customFormat="1" ht="31.5" x14ac:dyDescent="0.25">
      <c r="A307" s="14">
        <v>13</v>
      </c>
      <c r="B307" s="14" t="s">
        <v>734</v>
      </c>
      <c r="C307" s="15" t="s">
        <v>22</v>
      </c>
      <c r="D307" s="15" t="s">
        <v>253</v>
      </c>
      <c r="E307" s="14" t="s">
        <v>17</v>
      </c>
      <c r="F307" s="21" t="s">
        <v>737</v>
      </c>
      <c r="G307" s="35" t="s">
        <v>738</v>
      </c>
      <c r="H307" s="36">
        <v>308428274</v>
      </c>
      <c r="I307" s="24" t="s">
        <v>18</v>
      </c>
      <c r="J307" s="30">
        <v>20</v>
      </c>
      <c r="K307" s="27">
        <f>980000/20</f>
        <v>49000</v>
      </c>
      <c r="L307" s="17">
        <v>980</v>
      </c>
      <c r="M307" s="18" t="s">
        <v>206</v>
      </c>
    </row>
    <row r="308" spans="1:13" s="26" customFormat="1" ht="47.25" x14ac:dyDescent="0.25">
      <c r="A308" s="14">
        <v>14</v>
      </c>
      <c r="B308" s="14" t="s">
        <v>734</v>
      </c>
      <c r="C308" s="15" t="s">
        <v>739</v>
      </c>
      <c r="D308" s="15" t="s">
        <v>208</v>
      </c>
      <c r="E308" s="14" t="s">
        <v>17</v>
      </c>
      <c r="F308" s="21" t="s">
        <v>740</v>
      </c>
      <c r="G308" s="35" t="s">
        <v>741</v>
      </c>
      <c r="H308" s="36">
        <v>308822925</v>
      </c>
      <c r="I308" s="24" t="s">
        <v>20</v>
      </c>
      <c r="J308" s="30">
        <v>40</v>
      </c>
      <c r="K308" s="27">
        <f>+L308/J308</f>
        <v>400</v>
      </c>
      <c r="L308" s="17">
        <v>16000</v>
      </c>
      <c r="M308" s="18" t="s">
        <v>206</v>
      </c>
    </row>
    <row r="309" spans="1:13" s="26" customFormat="1" ht="47.25" x14ac:dyDescent="0.25">
      <c r="A309" s="14">
        <v>15</v>
      </c>
      <c r="B309" s="14" t="s">
        <v>734</v>
      </c>
      <c r="C309" s="15" t="s">
        <v>742</v>
      </c>
      <c r="D309" s="15" t="s">
        <v>208</v>
      </c>
      <c r="E309" s="14" t="s">
        <v>17</v>
      </c>
      <c r="F309" s="21" t="s">
        <v>743</v>
      </c>
      <c r="G309" s="35" t="s">
        <v>744</v>
      </c>
      <c r="H309" s="36">
        <v>52411026450013</v>
      </c>
      <c r="I309" s="24" t="s">
        <v>20</v>
      </c>
      <c r="J309" s="30">
        <v>15</v>
      </c>
      <c r="K309" s="27">
        <f>8949990/15</f>
        <v>596666</v>
      </c>
      <c r="L309" s="17">
        <v>8949.99</v>
      </c>
      <c r="M309" s="18" t="s">
        <v>206</v>
      </c>
    </row>
    <row r="310" spans="1:13" s="26" customFormat="1" ht="31.5" x14ac:dyDescent="0.25">
      <c r="A310" s="14">
        <v>16</v>
      </c>
      <c r="B310" s="14" t="s">
        <v>734</v>
      </c>
      <c r="C310" s="15" t="s">
        <v>745</v>
      </c>
      <c r="D310" s="15" t="s">
        <v>253</v>
      </c>
      <c r="E310" s="14" t="s">
        <v>17</v>
      </c>
      <c r="F310" s="21" t="s">
        <v>746</v>
      </c>
      <c r="G310" s="35" t="s">
        <v>197</v>
      </c>
      <c r="H310" s="36">
        <v>309893244</v>
      </c>
      <c r="I310" s="24" t="s">
        <v>20</v>
      </c>
      <c r="J310" s="30">
        <v>3</v>
      </c>
      <c r="K310" s="27">
        <f>145500/3</f>
        <v>48500</v>
      </c>
      <c r="L310" s="17">
        <v>145.5</v>
      </c>
      <c r="M310" s="18" t="s">
        <v>206</v>
      </c>
    </row>
    <row r="311" spans="1:13" s="26" customFormat="1" ht="31.5" x14ac:dyDescent="0.25">
      <c r="A311" s="14">
        <v>17</v>
      </c>
      <c r="B311" s="14" t="s">
        <v>734</v>
      </c>
      <c r="C311" s="15" t="s">
        <v>747</v>
      </c>
      <c r="D311" s="15" t="s">
        <v>253</v>
      </c>
      <c r="E311" s="14" t="s">
        <v>17</v>
      </c>
      <c r="F311" s="21" t="s">
        <v>748</v>
      </c>
      <c r="G311" s="35" t="s">
        <v>197</v>
      </c>
      <c r="H311" s="36">
        <v>309893244</v>
      </c>
      <c r="I311" s="24" t="s">
        <v>20</v>
      </c>
      <c r="J311" s="30">
        <v>6</v>
      </c>
      <c r="K311" s="27">
        <f>293400/6</f>
        <v>48900</v>
      </c>
      <c r="L311" s="17">
        <v>293.39999999999998</v>
      </c>
      <c r="M311" s="18" t="s">
        <v>206</v>
      </c>
    </row>
    <row r="312" spans="1:13" s="26" customFormat="1" ht="47.25" x14ac:dyDescent="0.25">
      <c r="A312" s="14">
        <v>18</v>
      </c>
      <c r="B312" s="14" t="s">
        <v>734</v>
      </c>
      <c r="C312" s="15" t="s">
        <v>749</v>
      </c>
      <c r="D312" s="15" t="s">
        <v>208</v>
      </c>
      <c r="E312" s="14" t="s">
        <v>17</v>
      </c>
      <c r="F312" s="21" t="s">
        <v>750</v>
      </c>
      <c r="G312" s="35" t="s">
        <v>751</v>
      </c>
      <c r="H312" s="36">
        <v>309848535</v>
      </c>
      <c r="I312" s="24" t="s">
        <v>20</v>
      </c>
      <c r="J312" s="30">
        <v>1</v>
      </c>
      <c r="K312" s="27">
        <v>4250000</v>
      </c>
      <c r="L312" s="17">
        <v>4250</v>
      </c>
      <c r="M312" s="18" t="s">
        <v>206</v>
      </c>
    </row>
    <row r="313" spans="1:13" s="26" customFormat="1" ht="47.25" x14ac:dyDescent="0.25">
      <c r="A313" s="14">
        <v>19</v>
      </c>
      <c r="B313" s="14" t="s">
        <v>734</v>
      </c>
      <c r="C313" s="15" t="s">
        <v>547</v>
      </c>
      <c r="D313" s="15" t="s">
        <v>208</v>
      </c>
      <c r="E313" s="14" t="s">
        <v>17</v>
      </c>
      <c r="F313" s="21" t="s">
        <v>752</v>
      </c>
      <c r="G313" s="35" t="s">
        <v>753</v>
      </c>
      <c r="H313" s="36">
        <v>309601090</v>
      </c>
      <c r="I313" s="24" t="s">
        <v>20</v>
      </c>
      <c r="J313" s="30">
        <v>8</v>
      </c>
      <c r="K313" s="27">
        <f>4720000/8</f>
        <v>590000</v>
      </c>
      <c r="L313" s="17">
        <v>4720</v>
      </c>
      <c r="M313" s="18" t="s">
        <v>206</v>
      </c>
    </row>
    <row r="314" spans="1:13" s="26" customFormat="1" ht="47.25" x14ac:dyDescent="0.25">
      <c r="A314" s="14">
        <v>20</v>
      </c>
      <c r="B314" s="14" t="s">
        <v>734</v>
      </c>
      <c r="C314" s="15" t="s">
        <v>754</v>
      </c>
      <c r="D314" s="15" t="s">
        <v>208</v>
      </c>
      <c r="E314" s="14" t="s">
        <v>17</v>
      </c>
      <c r="F314" s="21" t="s">
        <v>755</v>
      </c>
      <c r="G314" s="35" t="s">
        <v>753</v>
      </c>
      <c r="H314" s="36">
        <v>309601090</v>
      </c>
      <c r="I314" s="24" t="s">
        <v>20</v>
      </c>
      <c r="J314" s="30">
        <v>12</v>
      </c>
      <c r="K314" s="27">
        <f>6480000/12</f>
        <v>540000</v>
      </c>
      <c r="L314" s="17">
        <v>6480</v>
      </c>
      <c r="M314" s="18" t="s">
        <v>206</v>
      </c>
    </row>
    <row r="315" spans="1:13" s="26" customFormat="1" ht="47.25" x14ac:dyDescent="0.25">
      <c r="A315" s="14">
        <v>21</v>
      </c>
      <c r="B315" s="14" t="s">
        <v>734</v>
      </c>
      <c r="C315" s="15" t="s">
        <v>756</v>
      </c>
      <c r="D315" s="15" t="s">
        <v>208</v>
      </c>
      <c r="E315" s="14" t="s">
        <v>17</v>
      </c>
      <c r="F315" s="21" t="s">
        <v>757</v>
      </c>
      <c r="G315" s="35" t="s">
        <v>758</v>
      </c>
      <c r="H315" s="36">
        <v>308897208</v>
      </c>
      <c r="I315" s="24" t="s">
        <v>20</v>
      </c>
      <c r="J315" s="30">
        <v>3</v>
      </c>
      <c r="K315" s="27">
        <v>50000</v>
      </c>
      <c r="L315" s="17">
        <v>150</v>
      </c>
      <c r="M315" s="18" t="s">
        <v>206</v>
      </c>
    </row>
    <row r="316" spans="1:13" s="26" customFormat="1" ht="47.25" x14ac:dyDescent="0.25">
      <c r="A316" s="14">
        <v>22</v>
      </c>
      <c r="B316" s="14" t="s">
        <v>734</v>
      </c>
      <c r="C316" s="15" t="s">
        <v>739</v>
      </c>
      <c r="D316" s="15" t="s">
        <v>208</v>
      </c>
      <c r="E316" s="14" t="s">
        <v>17</v>
      </c>
      <c r="F316" s="21" t="s">
        <v>759</v>
      </c>
      <c r="G316" s="35" t="s">
        <v>760</v>
      </c>
      <c r="H316" s="36">
        <v>307482812</v>
      </c>
      <c r="I316" s="24" t="s">
        <v>20</v>
      </c>
      <c r="J316" s="30">
        <v>4</v>
      </c>
      <c r="K316" s="27">
        <f>1400000/4</f>
        <v>350000</v>
      </c>
      <c r="L316" s="17">
        <v>1400</v>
      </c>
      <c r="M316" s="18" t="s">
        <v>206</v>
      </c>
    </row>
    <row r="317" spans="1:13" s="26" customFormat="1" ht="47.25" x14ac:dyDescent="0.25">
      <c r="A317" s="14">
        <v>23</v>
      </c>
      <c r="B317" s="14" t="s">
        <v>734</v>
      </c>
      <c r="C317" s="15" t="s">
        <v>761</v>
      </c>
      <c r="D317" s="15" t="s">
        <v>208</v>
      </c>
      <c r="E317" s="14" t="s">
        <v>17</v>
      </c>
      <c r="F317" s="21" t="s">
        <v>762</v>
      </c>
      <c r="G317" s="35" t="s">
        <v>763</v>
      </c>
      <c r="H317" s="36">
        <v>300302422</v>
      </c>
      <c r="I317" s="24" t="s">
        <v>20</v>
      </c>
      <c r="J317" s="30">
        <v>48</v>
      </c>
      <c r="K317" s="27">
        <f>27456000/48</f>
        <v>572000</v>
      </c>
      <c r="L317" s="17">
        <v>27456</v>
      </c>
      <c r="M317" s="18" t="s">
        <v>206</v>
      </c>
    </row>
    <row r="318" spans="1:13" s="26" customFormat="1" ht="47.25" x14ac:dyDescent="0.25">
      <c r="A318" s="14">
        <v>24</v>
      </c>
      <c r="B318" s="14" t="s">
        <v>734</v>
      </c>
      <c r="C318" s="15" t="s">
        <v>764</v>
      </c>
      <c r="D318" s="15" t="s">
        <v>208</v>
      </c>
      <c r="E318" s="14" t="s">
        <v>765</v>
      </c>
      <c r="F318" s="21" t="s">
        <v>766</v>
      </c>
      <c r="G318" s="35" t="s">
        <v>767</v>
      </c>
      <c r="H318" s="36">
        <v>200413176</v>
      </c>
      <c r="I318" s="24" t="s">
        <v>20</v>
      </c>
      <c r="J318" s="30">
        <v>15</v>
      </c>
      <c r="K318" s="27">
        <v>2880</v>
      </c>
      <c r="L318" s="17">
        <v>43.2</v>
      </c>
      <c r="M318" s="18" t="s">
        <v>206</v>
      </c>
    </row>
    <row r="319" spans="1:13" s="26" customFormat="1" ht="47.25" x14ac:dyDescent="0.25">
      <c r="A319" s="14">
        <v>25</v>
      </c>
      <c r="B319" s="14" t="s">
        <v>734</v>
      </c>
      <c r="C319" s="15" t="s">
        <v>768</v>
      </c>
      <c r="D319" s="15" t="s">
        <v>208</v>
      </c>
      <c r="E319" s="14" t="s">
        <v>17</v>
      </c>
      <c r="F319" s="21" t="s">
        <v>769</v>
      </c>
      <c r="G319" s="35" t="s">
        <v>61</v>
      </c>
      <c r="H319" s="36">
        <v>201075082</v>
      </c>
      <c r="I319" s="24" t="s">
        <v>20</v>
      </c>
      <c r="J319" s="30">
        <v>20</v>
      </c>
      <c r="K319" s="27">
        <f>360000/20</f>
        <v>18000</v>
      </c>
      <c r="L319" s="17">
        <v>360</v>
      </c>
      <c r="M319" s="18" t="s">
        <v>206</v>
      </c>
    </row>
    <row r="320" spans="1:13" s="26" customFormat="1" ht="47.25" x14ac:dyDescent="0.25">
      <c r="A320" s="14">
        <v>26</v>
      </c>
      <c r="B320" s="14" t="s">
        <v>734</v>
      </c>
      <c r="C320" s="15" t="s">
        <v>728</v>
      </c>
      <c r="D320" s="15" t="s">
        <v>208</v>
      </c>
      <c r="E320" s="14" t="s">
        <v>17</v>
      </c>
      <c r="F320" s="21" t="s">
        <v>770</v>
      </c>
      <c r="G320" s="35" t="s">
        <v>61</v>
      </c>
      <c r="H320" s="36">
        <v>201075082</v>
      </c>
      <c r="I320" s="24" t="s">
        <v>673</v>
      </c>
      <c r="J320" s="30">
        <v>2</v>
      </c>
      <c r="K320" s="27">
        <f>65000/2</f>
        <v>32500</v>
      </c>
      <c r="L320" s="17">
        <v>65</v>
      </c>
      <c r="M320" s="18" t="s">
        <v>206</v>
      </c>
    </row>
    <row r="321" spans="1:13" s="26" customFormat="1" ht="31.5" x14ac:dyDescent="0.25">
      <c r="A321" s="14">
        <v>27</v>
      </c>
      <c r="B321" s="14" t="s">
        <v>734</v>
      </c>
      <c r="C321" s="15" t="s">
        <v>771</v>
      </c>
      <c r="D321" s="15" t="s">
        <v>253</v>
      </c>
      <c r="E321" s="14" t="s">
        <v>17</v>
      </c>
      <c r="F321" s="21" t="s">
        <v>772</v>
      </c>
      <c r="G321" s="35" t="s">
        <v>61</v>
      </c>
      <c r="H321" s="36">
        <v>201075082</v>
      </c>
      <c r="I321" s="24" t="s">
        <v>20</v>
      </c>
      <c r="J321" s="30">
        <v>100</v>
      </c>
      <c r="K321" s="27">
        <v>1950</v>
      </c>
      <c r="L321" s="17">
        <v>195</v>
      </c>
      <c r="M321" s="18" t="s">
        <v>206</v>
      </c>
    </row>
    <row r="322" spans="1:13" s="26" customFormat="1" ht="47.25" x14ac:dyDescent="0.25">
      <c r="A322" s="14">
        <v>28</v>
      </c>
      <c r="B322" s="14" t="s">
        <v>734</v>
      </c>
      <c r="C322" s="15" t="s">
        <v>773</v>
      </c>
      <c r="D322" s="15" t="s">
        <v>208</v>
      </c>
      <c r="E322" s="14" t="s">
        <v>17</v>
      </c>
      <c r="F322" s="21" t="s">
        <v>774</v>
      </c>
      <c r="G322" s="35" t="s">
        <v>62</v>
      </c>
      <c r="H322" s="36">
        <v>304321579</v>
      </c>
      <c r="I322" s="24" t="s">
        <v>20</v>
      </c>
      <c r="J322" s="30">
        <v>10</v>
      </c>
      <c r="K322" s="27">
        <v>4900</v>
      </c>
      <c r="L322" s="17">
        <v>49</v>
      </c>
      <c r="M322" s="18" t="s">
        <v>206</v>
      </c>
    </row>
    <row r="323" spans="1:13" s="26" customFormat="1" ht="47.25" x14ac:dyDescent="0.25">
      <c r="A323" s="14">
        <v>29</v>
      </c>
      <c r="B323" s="14" t="s">
        <v>734</v>
      </c>
      <c r="C323" s="15" t="s">
        <v>198</v>
      </c>
      <c r="D323" s="15" t="s">
        <v>208</v>
      </c>
      <c r="E323" s="14" t="s">
        <v>17</v>
      </c>
      <c r="F323" s="21" t="s">
        <v>775</v>
      </c>
      <c r="G323" s="35" t="s">
        <v>62</v>
      </c>
      <c r="H323" s="36">
        <v>304321579</v>
      </c>
      <c r="I323" s="24" t="s">
        <v>39</v>
      </c>
      <c r="J323" s="30">
        <v>20</v>
      </c>
      <c r="K323" s="27">
        <f>46000/20</f>
        <v>2300</v>
      </c>
      <c r="L323" s="17">
        <v>46</v>
      </c>
      <c r="M323" s="18" t="s">
        <v>206</v>
      </c>
    </row>
    <row r="324" spans="1:13" s="26" customFormat="1" ht="47.25" x14ac:dyDescent="0.25">
      <c r="A324" s="14">
        <v>30</v>
      </c>
      <c r="B324" s="14" t="s">
        <v>734</v>
      </c>
      <c r="C324" s="15" t="s">
        <v>776</v>
      </c>
      <c r="D324" s="15" t="s">
        <v>208</v>
      </c>
      <c r="E324" s="14" t="s">
        <v>17</v>
      </c>
      <c r="F324" s="21" t="s">
        <v>777</v>
      </c>
      <c r="G324" s="35" t="s">
        <v>62</v>
      </c>
      <c r="H324" s="36">
        <v>304321579</v>
      </c>
      <c r="I324" s="24" t="s">
        <v>20</v>
      </c>
      <c r="J324" s="30">
        <v>6</v>
      </c>
      <c r="K324" s="27">
        <f>90000/6</f>
        <v>15000</v>
      </c>
      <c r="L324" s="17">
        <v>90</v>
      </c>
      <c r="M324" s="18" t="s">
        <v>206</v>
      </c>
    </row>
    <row r="325" spans="1:13" s="26" customFormat="1" ht="47.25" x14ac:dyDescent="0.25">
      <c r="A325" s="14">
        <v>31</v>
      </c>
      <c r="B325" s="14" t="s">
        <v>734</v>
      </c>
      <c r="C325" s="15" t="s">
        <v>778</v>
      </c>
      <c r="D325" s="15" t="s">
        <v>208</v>
      </c>
      <c r="E325" s="14" t="s">
        <v>17</v>
      </c>
      <c r="F325" s="21" t="s">
        <v>779</v>
      </c>
      <c r="G325" s="35" t="s">
        <v>780</v>
      </c>
      <c r="H325" s="36">
        <v>303544680</v>
      </c>
      <c r="I325" s="24" t="s">
        <v>20</v>
      </c>
      <c r="J325" s="30">
        <v>4</v>
      </c>
      <c r="K325" s="27">
        <f>144000/4</f>
        <v>36000</v>
      </c>
      <c r="L325" s="17">
        <v>144</v>
      </c>
      <c r="M325" s="18" t="s">
        <v>206</v>
      </c>
    </row>
    <row r="326" spans="1:13" s="26" customFormat="1" ht="47.25" x14ac:dyDescent="0.25">
      <c r="A326" s="14">
        <v>32</v>
      </c>
      <c r="B326" s="14" t="s">
        <v>734</v>
      </c>
      <c r="C326" s="15" t="s">
        <v>781</v>
      </c>
      <c r="D326" s="15" t="s">
        <v>208</v>
      </c>
      <c r="E326" s="14" t="s">
        <v>17</v>
      </c>
      <c r="F326" s="21" t="s">
        <v>782</v>
      </c>
      <c r="G326" s="35" t="s">
        <v>783</v>
      </c>
      <c r="H326" s="36">
        <v>303408604</v>
      </c>
      <c r="I326" s="24" t="s">
        <v>20</v>
      </c>
      <c r="J326" s="30">
        <v>2</v>
      </c>
      <c r="K326" s="27">
        <f>1396000/2</f>
        <v>698000</v>
      </c>
      <c r="L326" s="17">
        <v>1396</v>
      </c>
      <c r="M326" s="18" t="s">
        <v>206</v>
      </c>
    </row>
    <row r="327" spans="1:13" s="26" customFormat="1" ht="47.25" x14ac:dyDescent="0.25">
      <c r="A327" s="14">
        <v>33</v>
      </c>
      <c r="B327" s="14" t="s">
        <v>734</v>
      </c>
      <c r="C327" s="15" t="s">
        <v>784</v>
      </c>
      <c r="D327" s="15" t="s">
        <v>208</v>
      </c>
      <c r="E327" s="14" t="s">
        <v>17</v>
      </c>
      <c r="F327" s="21" t="s">
        <v>785</v>
      </c>
      <c r="G327" s="35" t="s">
        <v>61</v>
      </c>
      <c r="H327" s="36">
        <v>201075082</v>
      </c>
      <c r="I327" s="24" t="s">
        <v>470</v>
      </c>
      <c r="J327" s="30">
        <v>1</v>
      </c>
      <c r="K327" s="27">
        <v>2999995</v>
      </c>
      <c r="L327" s="17">
        <v>2999.9949999999999</v>
      </c>
      <c r="M327" s="18" t="s">
        <v>206</v>
      </c>
    </row>
    <row r="328" spans="1:13" s="26" customFormat="1" ht="47.25" x14ac:dyDescent="0.25">
      <c r="A328" s="14">
        <v>34</v>
      </c>
      <c r="B328" s="14" t="s">
        <v>734</v>
      </c>
      <c r="C328" s="15" t="s">
        <v>786</v>
      </c>
      <c r="D328" s="15" t="s">
        <v>208</v>
      </c>
      <c r="E328" s="14" t="s">
        <v>17</v>
      </c>
      <c r="F328" s="21" t="s">
        <v>787</v>
      </c>
      <c r="G328" s="35" t="s">
        <v>61</v>
      </c>
      <c r="H328" s="36">
        <v>201075082</v>
      </c>
      <c r="I328" s="24" t="s">
        <v>20</v>
      </c>
      <c r="J328" s="30">
        <v>10</v>
      </c>
      <c r="K328" s="27">
        <v>1400</v>
      </c>
      <c r="L328" s="17">
        <v>140</v>
      </c>
      <c r="M328" s="18" t="s">
        <v>206</v>
      </c>
    </row>
    <row r="329" spans="1:13" s="26" customFormat="1" ht="47.25" x14ac:dyDescent="0.25">
      <c r="A329" s="14">
        <v>35</v>
      </c>
      <c r="B329" s="14" t="s">
        <v>788</v>
      </c>
      <c r="C329" s="15" t="s">
        <v>137</v>
      </c>
      <c r="D329" s="15" t="s">
        <v>208</v>
      </c>
      <c r="E329" s="14" t="s">
        <v>17</v>
      </c>
      <c r="F329" s="21" t="s">
        <v>789</v>
      </c>
      <c r="G329" s="35" t="s">
        <v>61</v>
      </c>
      <c r="H329" s="36">
        <v>201075082</v>
      </c>
      <c r="I329" s="24" t="s">
        <v>18</v>
      </c>
      <c r="J329" s="30">
        <v>75</v>
      </c>
      <c r="K329" s="27">
        <v>49000</v>
      </c>
      <c r="L329" s="17">
        <v>3675</v>
      </c>
      <c r="M329" s="18" t="s">
        <v>206</v>
      </c>
    </row>
    <row r="330" spans="1:13" s="26" customFormat="1" ht="47.25" x14ac:dyDescent="0.25">
      <c r="A330" s="14">
        <v>36</v>
      </c>
      <c r="B330" s="14" t="s">
        <v>788</v>
      </c>
      <c r="C330" s="15" t="s">
        <v>790</v>
      </c>
      <c r="D330" s="15" t="s">
        <v>208</v>
      </c>
      <c r="E330" s="14" t="s">
        <v>17</v>
      </c>
      <c r="F330" s="21" t="s">
        <v>791</v>
      </c>
      <c r="G330" s="35" t="s">
        <v>61</v>
      </c>
      <c r="H330" s="36">
        <v>201075082</v>
      </c>
      <c r="I330" s="24" t="s">
        <v>20</v>
      </c>
      <c r="J330" s="30">
        <v>3</v>
      </c>
      <c r="K330" s="27">
        <v>260000</v>
      </c>
      <c r="L330" s="17">
        <v>780</v>
      </c>
      <c r="M330" s="18" t="s">
        <v>206</v>
      </c>
    </row>
    <row r="331" spans="1:13" s="26" customFormat="1" ht="47.25" x14ac:dyDescent="0.25">
      <c r="A331" s="14">
        <v>37</v>
      </c>
      <c r="B331" s="14" t="s">
        <v>788</v>
      </c>
      <c r="C331" s="15" t="s">
        <v>792</v>
      </c>
      <c r="D331" s="15" t="s">
        <v>208</v>
      </c>
      <c r="E331" s="14" t="s">
        <v>17</v>
      </c>
      <c r="F331" s="21" t="s">
        <v>793</v>
      </c>
      <c r="G331" s="35" t="s">
        <v>61</v>
      </c>
      <c r="H331" s="36">
        <v>201075082</v>
      </c>
      <c r="I331" s="24" t="s">
        <v>20</v>
      </c>
      <c r="J331" s="30">
        <v>1</v>
      </c>
      <c r="K331" s="27">
        <v>5200000</v>
      </c>
      <c r="L331" s="17">
        <v>5200</v>
      </c>
      <c r="M331" s="18" t="s">
        <v>206</v>
      </c>
    </row>
    <row r="332" spans="1:13" s="26" customFormat="1" ht="47.25" x14ac:dyDescent="0.25">
      <c r="A332" s="14">
        <v>38</v>
      </c>
      <c r="B332" s="14" t="s">
        <v>788</v>
      </c>
      <c r="C332" s="15" t="s">
        <v>256</v>
      </c>
      <c r="D332" s="15" t="s">
        <v>208</v>
      </c>
      <c r="E332" s="14" t="s">
        <v>17</v>
      </c>
      <c r="F332" s="21" t="s">
        <v>794</v>
      </c>
      <c r="G332" s="35" t="s">
        <v>64</v>
      </c>
      <c r="H332" s="36">
        <v>308212505</v>
      </c>
      <c r="I332" s="24" t="s">
        <v>39</v>
      </c>
      <c r="J332" s="30">
        <v>30</v>
      </c>
      <c r="K332" s="27">
        <v>7000</v>
      </c>
      <c r="L332" s="17">
        <v>210</v>
      </c>
      <c r="M332" s="18" t="s">
        <v>206</v>
      </c>
    </row>
    <row r="333" spans="1:13" s="26" customFormat="1" ht="31.5" x14ac:dyDescent="0.25">
      <c r="A333" s="14">
        <v>39</v>
      </c>
      <c r="B333" s="14" t="s">
        <v>788</v>
      </c>
      <c r="C333" s="15" t="s">
        <v>66</v>
      </c>
      <c r="D333" s="15" t="s">
        <v>253</v>
      </c>
      <c r="E333" s="14" t="s">
        <v>17</v>
      </c>
      <c r="F333" s="21" t="s">
        <v>795</v>
      </c>
      <c r="G333" s="35" t="s">
        <v>796</v>
      </c>
      <c r="H333" s="36">
        <v>302467184</v>
      </c>
      <c r="I333" s="24" t="s">
        <v>18</v>
      </c>
      <c r="J333" s="30">
        <v>4</v>
      </c>
      <c r="K333" s="27">
        <v>34000</v>
      </c>
      <c r="L333" s="17">
        <v>136</v>
      </c>
      <c r="M333" s="18" t="s">
        <v>206</v>
      </c>
    </row>
    <row r="334" spans="1:13" s="26" customFormat="1" ht="31.5" x14ac:dyDescent="0.25">
      <c r="A334" s="14">
        <v>40</v>
      </c>
      <c r="B334" s="14" t="s">
        <v>788</v>
      </c>
      <c r="C334" s="15" t="s">
        <v>797</v>
      </c>
      <c r="D334" s="15" t="s">
        <v>253</v>
      </c>
      <c r="E334" s="14" t="s">
        <v>17</v>
      </c>
      <c r="F334" s="21" t="s">
        <v>798</v>
      </c>
      <c r="G334" s="35" t="s">
        <v>61</v>
      </c>
      <c r="H334" s="36">
        <v>201075082</v>
      </c>
      <c r="I334" s="24" t="s">
        <v>18</v>
      </c>
      <c r="J334" s="30">
        <v>10</v>
      </c>
      <c r="K334" s="27">
        <v>50500</v>
      </c>
      <c r="L334" s="17">
        <v>505</v>
      </c>
      <c r="M334" s="18" t="s">
        <v>206</v>
      </c>
    </row>
    <row r="335" spans="1:13" s="26" customFormat="1" ht="47.25" x14ac:dyDescent="0.25">
      <c r="A335" s="14">
        <v>41</v>
      </c>
      <c r="B335" s="14" t="s">
        <v>788</v>
      </c>
      <c r="C335" s="15" t="s">
        <v>799</v>
      </c>
      <c r="D335" s="15" t="s">
        <v>208</v>
      </c>
      <c r="E335" s="14" t="s">
        <v>17</v>
      </c>
      <c r="F335" s="21" t="s">
        <v>800</v>
      </c>
      <c r="G335" s="35" t="s">
        <v>61</v>
      </c>
      <c r="H335" s="36">
        <v>201075082</v>
      </c>
      <c r="I335" s="24" t="s">
        <v>20</v>
      </c>
      <c r="J335" s="30">
        <v>100</v>
      </c>
      <c r="K335" s="27">
        <v>1900</v>
      </c>
      <c r="L335" s="17">
        <v>190</v>
      </c>
      <c r="M335" s="18" t="s">
        <v>206</v>
      </c>
    </row>
    <row r="336" spans="1:13" s="26" customFormat="1" ht="47.25" x14ac:dyDescent="0.25">
      <c r="A336" s="14">
        <v>42</v>
      </c>
      <c r="B336" s="14" t="s">
        <v>788</v>
      </c>
      <c r="C336" s="15" t="s">
        <v>801</v>
      </c>
      <c r="D336" s="15" t="s">
        <v>208</v>
      </c>
      <c r="E336" s="14" t="s">
        <v>17</v>
      </c>
      <c r="F336" s="21" t="s">
        <v>802</v>
      </c>
      <c r="G336" s="35" t="s">
        <v>61</v>
      </c>
      <c r="H336" s="36">
        <v>201075082</v>
      </c>
      <c r="I336" s="24" t="s">
        <v>20</v>
      </c>
      <c r="J336" s="30">
        <v>100</v>
      </c>
      <c r="K336" s="27">
        <v>3100</v>
      </c>
      <c r="L336" s="17">
        <v>310</v>
      </c>
      <c r="M336" s="18" t="s">
        <v>206</v>
      </c>
    </row>
    <row r="337" spans="1:13" s="26" customFormat="1" ht="47.25" x14ac:dyDescent="0.25">
      <c r="A337" s="14">
        <v>43</v>
      </c>
      <c r="B337" s="14" t="s">
        <v>788</v>
      </c>
      <c r="C337" s="15" t="s">
        <v>803</v>
      </c>
      <c r="D337" s="15" t="s">
        <v>208</v>
      </c>
      <c r="E337" s="14" t="s">
        <v>17</v>
      </c>
      <c r="F337" s="21" t="s">
        <v>804</v>
      </c>
      <c r="G337" s="35" t="s">
        <v>61</v>
      </c>
      <c r="H337" s="36">
        <v>201075082</v>
      </c>
      <c r="I337" s="24" t="s">
        <v>20</v>
      </c>
      <c r="J337" s="30">
        <v>2</v>
      </c>
      <c r="K337" s="27">
        <v>225000</v>
      </c>
      <c r="L337" s="17">
        <v>450</v>
      </c>
      <c r="M337" s="18" t="s">
        <v>206</v>
      </c>
    </row>
    <row r="338" spans="1:13" s="26" customFormat="1" ht="47.25" x14ac:dyDescent="0.25">
      <c r="A338" s="14">
        <v>44</v>
      </c>
      <c r="B338" s="14" t="s">
        <v>788</v>
      </c>
      <c r="C338" s="15" t="s">
        <v>805</v>
      </c>
      <c r="D338" s="15" t="s">
        <v>208</v>
      </c>
      <c r="E338" s="14" t="s">
        <v>17</v>
      </c>
      <c r="F338" s="21" t="s">
        <v>806</v>
      </c>
      <c r="G338" s="35" t="s">
        <v>807</v>
      </c>
      <c r="H338" s="36">
        <v>306079434</v>
      </c>
      <c r="I338" s="24" t="s">
        <v>20</v>
      </c>
      <c r="J338" s="30">
        <v>275</v>
      </c>
      <c r="K338" s="27">
        <v>20900</v>
      </c>
      <c r="L338" s="17">
        <v>5747.5</v>
      </c>
      <c r="M338" s="18" t="s">
        <v>206</v>
      </c>
    </row>
    <row r="339" spans="1:13" s="26" customFormat="1" ht="47.25" x14ac:dyDescent="0.25">
      <c r="A339" s="14">
        <v>45</v>
      </c>
      <c r="B339" s="14" t="s">
        <v>788</v>
      </c>
      <c r="C339" s="15" t="s">
        <v>808</v>
      </c>
      <c r="D339" s="15" t="s">
        <v>208</v>
      </c>
      <c r="E339" s="14" t="s">
        <v>17</v>
      </c>
      <c r="F339" s="21" t="s">
        <v>809</v>
      </c>
      <c r="G339" s="35" t="s">
        <v>810</v>
      </c>
      <c r="H339" s="36">
        <v>310578629</v>
      </c>
      <c r="I339" s="24" t="s">
        <v>20</v>
      </c>
      <c r="J339" s="30">
        <v>4</v>
      </c>
      <c r="K339" s="27">
        <v>189000</v>
      </c>
      <c r="L339" s="17">
        <v>756</v>
      </c>
      <c r="M339" s="18" t="s">
        <v>206</v>
      </c>
    </row>
    <row r="340" spans="1:13" s="26" customFormat="1" ht="47.25" x14ac:dyDescent="0.25">
      <c r="A340" s="14">
        <v>46</v>
      </c>
      <c r="B340" s="14" t="s">
        <v>788</v>
      </c>
      <c r="C340" s="15" t="s">
        <v>811</v>
      </c>
      <c r="D340" s="15" t="s">
        <v>208</v>
      </c>
      <c r="E340" s="14" t="s">
        <v>17</v>
      </c>
      <c r="F340" s="21" t="s">
        <v>812</v>
      </c>
      <c r="G340" s="35" t="s">
        <v>780</v>
      </c>
      <c r="H340" s="36">
        <v>303544680</v>
      </c>
      <c r="I340" s="24" t="s">
        <v>20</v>
      </c>
      <c r="J340" s="30">
        <v>1</v>
      </c>
      <c r="K340" s="27">
        <v>1390000</v>
      </c>
      <c r="L340" s="17">
        <v>1390</v>
      </c>
      <c r="M340" s="18" t="s">
        <v>206</v>
      </c>
    </row>
    <row r="341" spans="1:13" s="42" customFormat="1" ht="15.75" x14ac:dyDescent="0.25">
      <c r="A341" s="38" t="s">
        <v>350</v>
      </c>
      <c r="B341" s="39" t="s">
        <v>350</v>
      </c>
      <c r="C341" s="40" t="s">
        <v>351</v>
      </c>
      <c r="D341" s="43" t="s">
        <v>350</v>
      </c>
      <c r="E341" s="41" t="s">
        <v>350</v>
      </c>
      <c r="F341" s="38" t="s">
        <v>350</v>
      </c>
      <c r="G341" s="40" t="s">
        <v>350</v>
      </c>
      <c r="H341" s="40" t="s">
        <v>350</v>
      </c>
      <c r="I341" s="40" t="s">
        <v>350</v>
      </c>
      <c r="J341" s="40" t="s">
        <v>350</v>
      </c>
      <c r="K341" s="40" t="s">
        <v>350</v>
      </c>
      <c r="L341" s="41">
        <f>SUM(L295:L340)</f>
        <v>104090.61</v>
      </c>
      <c r="M341" s="40"/>
    </row>
  </sheetData>
  <mergeCells count="8">
    <mergeCell ref="H276:H277"/>
    <mergeCell ref="M276:M277"/>
    <mergeCell ref="A276:A277"/>
    <mergeCell ref="B276:B277"/>
    <mergeCell ref="D276:D277"/>
    <mergeCell ref="E276:E277"/>
    <mergeCell ref="F276:F277"/>
    <mergeCell ref="G276:G277"/>
  </mergeCells>
  <pageMargins left="0.31496062992125984" right="0.31496062992125984" top="0.35433070866141736" bottom="0.35433070866141736" header="0.11811023622047245" footer="0.11811023622047245"/>
  <pageSetup paperSize="9" scale="43" fitToHeight="10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5 илова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2023-10-25T11:15:01Z</dcterms:modified>
</cp:coreProperties>
</file>